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12.xml" ContentType="application/vnd.openxmlformats-officedocument.spreadsheetml.comments+xml"/>
  <Override PartName="/xl/drawings/drawing9.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10.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1.xml" ContentType="application/vnd.openxmlformats-officedocument.drawing+xml"/>
  <Override PartName="/xl/comments19.xml" ContentType="application/vnd.openxmlformats-officedocument.spreadsheetml.comments+xml"/>
  <Override PartName="/xl/drawings/drawing12.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C:\Users\301525\Desktop\審査時に見るものリスト\留意事項（申請）\R6.4.1以降\HP更新分データ\様式及び記入例\R6.7月開講コース\"/>
    </mc:Choice>
  </mc:AlternateContent>
  <bookViews>
    <workbookView xWindow="0" yWindow="0" windowWidth="5145" windowHeight="6780" tabRatio="839"/>
  </bookViews>
  <sheets>
    <sheet name="一覧表" sheetId="132" r:id="rId1"/>
    <sheet name="日程" sheetId="109" state="hidden" r:id="rId2"/>
    <sheet name="様式1" sheetId="86" r:id="rId3"/>
    <sheet name="登録用" sheetId="111" state="hidden" r:id="rId4"/>
    <sheet name="定員調整報告シート" sheetId="98" r:id="rId5"/>
    <sheet name="様式2" sheetId="41" r:id="rId6"/>
    <sheet name="様式3" sheetId="87" r:id="rId7"/>
    <sheet name="様式4" sheetId="88" r:id="rId8"/>
    <sheet name="代表者氏名・役員一覧" sheetId="94" r:id="rId9"/>
    <sheet name="様式５" sheetId="120" r:id="rId10"/>
    <sheet name="様式５添付1" sheetId="134" r:id="rId11"/>
    <sheet name="様式５添付２" sheetId="135" r:id="rId12"/>
    <sheet name="様式５添付３" sheetId="136" r:id="rId13"/>
    <sheet name="様式５添付４" sheetId="138" r:id="rId14"/>
    <sheet name="様式５添付5" sheetId="139" r:id="rId15"/>
    <sheet name="様式6" sheetId="129" r:id="rId16"/>
    <sheet name="指定来所日" sheetId="84" r:id="rId17"/>
    <sheet name="様式7の1" sheetId="114" r:id="rId18"/>
    <sheet name="様式7の3" sheetId="112" r:id="rId19"/>
    <sheet name="様式8" sheetId="92" r:id="rId20"/>
    <sheet name="様式9" sheetId="131" r:id="rId21"/>
    <sheet name="様式10" sheetId="128" r:id="rId22"/>
    <sheet name="様式12" sheetId="52" r:id="rId23"/>
    <sheet name="様式13の１号" sheetId="66" r:id="rId24"/>
    <sheet name="様式13の２号（自己評価シート）" sheetId="122" r:id="rId25"/>
    <sheet name="コース案内（表）" sheetId="95" r:id="rId26"/>
    <sheet name="コース案内（裏） " sheetId="96" r:id="rId27"/>
    <sheet name="コース案内（裏）  (能開講習を外部委託する場合)" sheetId="121" r:id="rId28"/>
    <sheet name="様式14号（求職者支援訓練の就職状況）" sheetId="99" r:id="rId29"/>
    <sheet name="様式15の1号" sheetId="130" r:id="rId30"/>
    <sheet name="様式15の2号" sheetId="116" r:id="rId31"/>
    <sheet name="様式16の2号" sheetId="118" r:id="rId32"/>
    <sheet name="様式17号" sheetId="124" r:id="rId33"/>
    <sheet name="様式18号" sheetId="119" r:id="rId34"/>
    <sheet name="ダイジェスト版データ" sheetId="133" r:id="rId35"/>
    <sheet name="都内ハローワークとの電子メール利用希望調査" sheetId="137" r:id="rId36"/>
    <sheet name="Sheet2" sheetId="103" state="hidden"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key" localSheetId="35" hidden="1">#REF!</definedName>
    <definedName name="_key" localSheetId="11" hidden="1">#REF!</definedName>
    <definedName name="_key" localSheetId="12" hidden="1">#REF!</definedName>
    <definedName name="_key" hidden="1">#REF!</definedName>
    <definedName name="_Key1" localSheetId="34" hidden="1">#REF!</definedName>
    <definedName name="_Key1" localSheetId="0" hidden="1">#REF!</definedName>
    <definedName name="_Key1" localSheetId="29" hidden="1">#REF!</definedName>
    <definedName name="_Key1" localSheetId="10" hidden="1">#REF!</definedName>
    <definedName name="_Key1" localSheetId="11" hidden="1">#REF!</definedName>
    <definedName name="_Key1" localSheetId="12" hidden="1">#REF!</definedName>
    <definedName name="_Key1" localSheetId="20" hidden="1">#REF!</definedName>
    <definedName name="_Key1" hidden="1">#REF!</definedName>
    <definedName name="_Key2" localSheetId="34" hidden="1">#REF!</definedName>
    <definedName name="_Key2" localSheetId="0" hidden="1">#REF!</definedName>
    <definedName name="_Key2" localSheetId="29" hidden="1">#REF!</definedName>
    <definedName name="_Key2" localSheetId="10" hidden="1">#REF!</definedName>
    <definedName name="_Key2" localSheetId="11" hidden="1">#REF!</definedName>
    <definedName name="_Key2" localSheetId="12" hidden="1">#REF!</definedName>
    <definedName name="_Key2" localSheetId="20" hidden="1">#REF!</definedName>
    <definedName name="_Key2" hidden="1">#REF!</definedName>
    <definedName name="_Order1" hidden="1">255</definedName>
    <definedName name="_Order2" hidden="1">255</definedName>
    <definedName name="_Sor" localSheetId="35" hidden="1">#REF!</definedName>
    <definedName name="_sor" localSheetId="11" hidden="1">#REF!</definedName>
    <definedName name="_sor" localSheetId="12" hidden="1">#REF!</definedName>
    <definedName name="_Sor" hidden="1">#REF!</definedName>
    <definedName name="_Sort" localSheetId="34" hidden="1">#REF!</definedName>
    <definedName name="_Sort" localSheetId="0" hidden="1">#REF!</definedName>
    <definedName name="_Sort" localSheetId="29" hidden="1">#REF!</definedName>
    <definedName name="_Sort" localSheetId="10" hidden="1">#REF!</definedName>
    <definedName name="_Sort" localSheetId="11" hidden="1">#REF!</definedName>
    <definedName name="_Sort" localSheetId="12" hidden="1">#REF!</definedName>
    <definedName name="_Sort" localSheetId="20" hidden="1">#REF!</definedName>
    <definedName name="_Sort" hidden="1">#REF!</definedName>
    <definedName name="a" localSheetId="11" hidden="1">#REF!</definedName>
    <definedName name="a" localSheetId="12" hidden="1">#REF!</definedName>
    <definedName name="a" hidden="1">#REF!</definedName>
    <definedName name="aa" localSheetId="11" hidden="1">#REF!</definedName>
    <definedName name="aa" localSheetId="12" hidden="1">#REF!</definedName>
    <definedName name="aa" hidden="1">#REF!</definedName>
    <definedName name="aaa" localSheetId="11" hidden="1">#REF!</definedName>
    <definedName name="aaa" localSheetId="12" hidden="1">#REF!</definedName>
    <definedName name="aaa" hidden="1">#REF!</definedName>
    <definedName name="aaaa" localSheetId="11" hidden="1">#REF!</definedName>
    <definedName name="aaaa" localSheetId="12" hidden="1">#REF!</definedName>
    <definedName name="aaaa" hidden="1">#REF!</definedName>
    <definedName name="aaaaa" localSheetId="11" hidden="1">#REF!</definedName>
    <definedName name="aaaaa" localSheetId="12" hidden="1">#REF!</definedName>
    <definedName name="aaaaa" hidden="1">#REF!</definedName>
    <definedName name="aaaaaa" localSheetId="11" hidden="1">#REF!</definedName>
    <definedName name="aaaaaa" localSheetId="12" hidden="1">#REF!</definedName>
    <definedName name="aaaaaa" hidden="1">#REF!</definedName>
    <definedName name="abc" localSheetId="11" hidden="1">#REF!</definedName>
    <definedName name="abc" localSheetId="12" hidden="1">#REF!</definedName>
    <definedName name="abc" hidden="1">#REF!</definedName>
    <definedName name="ass" localSheetId="11" hidden="1">#REF!</definedName>
    <definedName name="ass" localSheetId="12" hidden="1">#REF!</definedName>
    <definedName name="ass" hidden="1">#REF!</definedName>
    <definedName name="b" localSheetId="12" hidden="1">#REF!</definedName>
    <definedName name="b" hidden="1">#REF!</definedName>
    <definedName name="bb" localSheetId="12" hidden="1">#REF!</definedName>
    <definedName name="bb" hidden="1">#REF!</definedName>
    <definedName name="bbb" localSheetId="12" hidden="1">#REF!</definedName>
    <definedName name="bbb" hidden="1">#REF!</definedName>
    <definedName name="bhgh" localSheetId="12" hidden="1">#REF!</definedName>
    <definedName name="bhgh" hidden="1">#REF!</definedName>
    <definedName name="bjh" localSheetId="12" hidden="1">#REF!</definedName>
    <definedName name="bjh" hidden="1">#REF!</definedName>
    <definedName name="d" localSheetId="11" hidden="1">#REF!</definedName>
    <definedName name="d" localSheetId="12" hidden="1">#REF!</definedName>
    <definedName name="d" hidden="1">#REF!</definedName>
    <definedName name="dd" localSheetId="11" hidden="1">#REF!</definedName>
    <definedName name="dd" localSheetId="12" hidden="1">#REF!</definedName>
    <definedName name="dd" hidden="1">#REF!</definedName>
    <definedName name="dfd" hidden="1">#REF!</definedName>
    <definedName name="dfdf" hidden="1">#REF!</definedName>
    <definedName name="dfdfdf" hidden="1">#REF!</definedName>
    <definedName name="dfdfdfd" hidden="1">#REF!</definedName>
    <definedName name="dfdff" hidden="1">#REF!</definedName>
    <definedName name="dw" hidden="1">#REF!</definedName>
    <definedName name="dwd" hidden="1">#REF!</definedName>
    <definedName name="dwdw" hidden="1">#REF!</definedName>
    <definedName name="dwdwd" hidden="1">#REF!</definedName>
    <definedName name="e" hidden="1">#REF!</definedName>
    <definedName name="ee" hidden="1">#REF!</definedName>
    <definedName name="eee" hidden="1">#REF!</definedName>
    <definedName name="eeee" hidden="1">#REF!</definedName>
    <definedName name="eeeee" hidden="1">#REF!</definedName>
    <definedName name="eeeeee" hidden="1">#REF!</definedName>
    <definedName name="eeeeeee" hidden="1">#REF!</definedName>
    <definedName name="eeeeeeee" hidden="1">#REF!</definedName>
    <definedName name="eeeeeeeee" hidden="1">#REF!</definedName>
    <definedName name="eeeeeeeeee" hidden="1">#REF!</definedName>
    <definedName name="esub" localSheetId="11" hidden="1">#REF!</definedName>
    <definedName name="Esub" localSheetId="12" hidden="1">#REF!</definedName>
    <definedName name="Esub" hidden="1">#REF!</definedName>
    <definedName name="Esub一覧" localSheetId="34" hidden="1">#REF!</definedName>
    <definedName name="Esub一覧" localSheetId="0" hidden="1">#REF!</definedName>
    <definedName name="Esub一覧" localSheetId="10" hidden="1">#REF!</definedName>
    <definedName name="Esub一覧" localSheetId="11" hidden="1">#REF!</definedName>
    <definedName name="Esub一覧" localSheetId="12" hidden="1">#REF!</definedName>
    <definedName name="Esub一覧" localSheetId="20" hidden="1">#REF!</definedName>
    <definedName name="Esub一覧" hidden="1">#REF!</definedName>
    <definedName name="f" localSheetId="11" hidden="1">#REF!</definedName>
    <definedName name="f" localSheetId="12" hidden="1">#REF!</definedName>
    <definedName name="f" hidden="1">#REF!</definedName>
    <definedName name="fd" hidden="1">#REF!</definedName>
    <definedName name="fdf" hidden="1">#REF!</definedName>
    <definedName name="fdfdf" hidden="1">#REF!</definedName>
    <definedName name="fdfdfdfdf" hidden="1">#REF!</definedName>
    <definedName name="fdfdffd" hidden="1">#REF!</definedName>
    <definedName name="frf" hidden="1">#REF!</definedName>
    <definedName name="frfr" hidden="1">#REF!</definedName>
    <definedName name="ｇ" localSheetId="11" hidden="1">#REF!</definedName>
    <definedName name="ｇ" localSheetId="12" hidden="1">#REF!</definedName>
    <definedName name="ｇ" hidden="1">#REF!</definedName>
    <definedName name="gg" localSheetId="12" hidden="1">#REF!</definedName>
    <definedName name="gg" hidden="1">#REF!</definedName>
    <definedName name="ggt" localSheetId="0" hidden="1">#REF!</definedName>
    <definedName name="ggt" localSheetId="11" hidden="1">#REF!</definedName>
    <definedName name="ggt" localSheetId="12" hidden="1">#REF!</definedName>
    <definedName name="ggt" hidden="1">#REF!</definedName>
    <definedName name="gh" hidden="1">#REF!</definedName>
    <definedName name="ghghgh" hidden="1">#REF!</definedName>
    <definedName name="hghgh" hidden="1">#REF!</definedName>
    <definedName name="hghghh" hidden="1">#REF!</definedName>
    <definedName name="hh" hidden="1">#REF!</definedName>
    <definedName name="hhhh" hidden="1">#REF!</definedName>
    <definedName name="hu" localSheetId="11" hidden="1">#REF!</definedName>
    <definedName name="HU" localSheetId="12" hidden="1">#REF!</definedName>
    <definedName name="HU" hidden="1">#REF!</definedName>
    <definedName name="hujh" localSheetId="12" hidden="1">#REF!</definedName>
    <definedName name="hujh" hidden="1">#REF!</definedName>
    <definedName name="ＨＵＵ" localSheetId="34" hidden="1">#REF!</definedName>
    <definedName name="ＨＵＵ" localSheetId="0" hidden="1">#REF!</definedName>
    <definedName name="ＨＵＵ" localSheetId="10" hidden="1">#REF!</definedName>
    <definedName name="ＨＵＵ" localSheetId="11" hidden="1">#REF!</definedName>
    <definedName name="ＨＵＵ" localSheetId="12" hidden="1">#REF!</definedName>
    <definedName name="ＨＵＵ" localSheetId="20" hidden="1">#REF!</definedName>
    <definedName name="ＨＵＵ" hidden="1">#REF!</definedName>
    <definedName name="hyhy" hidden="1">#REF!</definedName>
    <definedName name="i" localSheetId="11" hidden="1">#REF!</definedName>
    <definedName name="i" localSheetId="12" hidden="1">#REF!</definedName>
    <definedName name="i" hidden="1">#REF!</definedName>
    <definedName name="ii" hidden="1">#REF!</definedName>
    <definedName name="iii" hidden="1">#REF!</definedName>
    <definedName name="iiii" hidden="1">#REF!</definedName>
    <definedName name="iiiii" hidden="1">#REF!</definedName>
    <definedName name="iiiiii" hidden="1">#REF!</definedName>
    <definedName name="iiiiiii" hidden="1">#REF!</definedName>
    <definedName name="iiiiiiii" hidden="1">#REF!</definedName>
    <definedName name="iiiiiiiii" hidden="1">#REF!</definedName>
    <definedName name="iiijj" localSheetId="12" hidden="1">#REF!</definedName>
    <definedName name="iiijj" hidden="1">#REF!</definedName>
    <definedName name="iio" localSheetId="12" hidden="1">#REF!</definedName>
    <definedName name="iio" hidden="1">#REF!</definedName>
    <definedName name="iiuii" localSheetId="12" hidden="1">#REF!</definedName>
    <definedName name="iiuii" hidden="1">#REF!</definedName>
    <definedName name="iiuu" localSheetId="12" hidden="1">#REF!</definedName>
    <definedName name="iiuu" hidden="1">#REF!</definedName>
    <definedName name="iiuuii" localSheetId="12" hidden="1">#REF!</definedName>
    <definedName name="iiuuii" hidden="1">#REF!</definedName>
    <definedName name="iiuuyu" localSheetId="12" hidden="1">#REF!</definedName>
    <definedName name="iiuuyu" hidden="1">#REF!</definedName>
    <definedName name="ijh" localSheetId="12" hidden="1">#REF!</definedName>
    <definedName name="ijh" hidden="1">#REF!</definedName>
    <definedName name="ijhk" localSheetId="12" hidden="1">#REF!</definedName>
    <definedName name="ijhk" hidden="1">#REF!</definedName>
    <definedName name="io" localSheetId="12" hidden="1">#REF!</definedName>
    <definedName name="io" hidden="1">#REF!</definedName>
    <definedName name="ioio" localSheetId="12" hidden="1">#REF!</definedName>
    <definedName name="ioio" hidden="1">#REF!</definedName>
    <definedName name="ioioi" localSheetId="12" hidden="1">#REF!</definedName>
    <definedName name="ioioi" hidden="1">#REF!</definedName>
    <definedName name="ioioioio" localSheetId="12" hidden="1">#REF!</definedName>
    <definedName name="ioioioio" hidden="1">#REF!</definedName>
    <definedName name="ioioiou" localSheetId="12" hidden="1">#REF!</definedName>
    <definedName name="ioioiou" hidden="1">#REF!</definedName>
    <definedName name="ioiou" localSheetId="12" hidden="1">#REF!</definedName>
    <definedName name="ioiou" hidden="1">#REF!</definedName>
    <definedName name="iuji" localSheetId="12" hidden="1">#REF!</definedName>
    <definedName name="iuji" hidden="1">#REF!</definedName>
    <definedName name="iyi" localSheetId="12" hidden="1">#REF!</definedName>
    <definedName name="iyi" hidden="1">#REF!</definedName>
    <definedName name="iyjku" localSheetId="12" hidden="1">#REF!</definedName>
    <definedName name="iyjku" hidden="1">#REF!</definedName>
    <definedName name="jhg" localSheetId="12" hidden="1">#REF!</definedName>
    <definedName name="jhg" hidden="1">#REF!</definedName>
    <definedName name="jhgg" localSheetId="0" hidden="1">#REF!</definedName>
    <definedName name="jhgg" localSheetId="11" hidden="1">#REF!</definedName>
    <definedName name="jhgg" localSheetId="12" hidden="1">#REF!</definedName>
    <definedName name="jhgg" hidden="1">#REF!</definedName>
    <definedName name="jhhk" localSheetId="12" hidden="1">#REF!</definedName>
    <definedName name="jhhk" hidden="1">#REF!</definedName>
    <definedName name="jj" localSheetId="12" hidden="1">#REF!</definedName>
    <definedName name="jj" hidden="1">#REF!</definedName>
    <definedName name="jjj" localSheetId="12" hidden="1">#REF!</definedName>
    <definedName name="jjj" hidden="1">#REF!</definedName>
    <definedName name="jjjj" localSheetId="12" hidden="1">#REF!</definedName>
    <definedName name="jjjj" hidden="1">#REF!</definedName>
    <definedName name="jjjjj" localSheetId="12" hidden="1">#REF!</definedName>
    <definedName name="jjjjj" hidden="1">#REF!</definedName>
    <definedName name="jjjjjj" localSheetId="12" hidden="1">#REF!</definedName>
    <definedName name="jjjjjj" hidden="1">#REF!</definedName>
    <definedName name="jjjjjjj" localSheetId="12" hidden="1">#REF!</definedName>
    <definedName name="jjjjjjj" hidden="1">#REF!</definedName>
    <definedName name="jjjjjjjj" localSheetId="12">[1]様式5!#REF!</definedName>
    <definedName name="jjjjjjjj">[1]様式5!#REF!</definedName>
    <definedName name="jjuu" localSheetId="35" hidden="1">#REF!</definedName>
    <definedName name="jjuu" localSheetId="12" hidden="1">#REF!</definedName>
    <definedName name="jjuu" hidden="1">#REF!</definedName>
    <definedName name="juju" localSheetId="35" hidden="1">#REF!</definedName>
    <definedName name="juju" localSheetId="12" hidden="1">#REF!</definedName>
    <definedName name="juju" hidden="1">#REF!</definedName>
    <definedName name="ｋ" localSheetId="35" hidden="1">#REF!</definedName>
    <definedName name="ｋ" localSheetId="11" hidden="1">#REF!</definedName>
    <definedName name="ｋ" localSheetId="12" hidden="1">#REF!</definedName>
    <definedName name="ｋ" hidden="1">#REF!</definedName>
    <definedName name="kjui" localSheetId="12" hidden="1">#REF!</definedName>
    <definedName name="kjui" hidden="1">#REF!</definedName>
    <definedName name="kk" localSheetId="12" hidden="1">#REF!</definedName>
    <definedName name="kk" hidden="1">#REF!</definedName>
    <definedName name="kkk" localSheetId="12" hidden="1">#REF!</definedName>
    <definedName name="kkk" hidden="1">#REF!</definedName>
    <definedName name="kkkk" localSheetId="12" hidden="1">#REF!</definedName>
    <definedName name="kkkk" hidden="1">#REF!</definedName>
    <definedName name="kkkkk" localSheetId="12" hidden="1">#REF!</definedName>
    <definedName name="kkkkk" hidden="1">#REF!</definedName>
    <definedName name="kkkkkk" localSheetId="12" hidden="1">#REF!</definedName>
    <definedName name="kkkkkk" hidden="1">#REF!</definedName>
    <definedName name="kkkkkkk" localSheetId="12" hidden="1">#REF!</definedName>
    <definedName name="kkkkkkk" hidden="1">#REF!</definedName>
    <definedName name="kkkkkkkk" localSheetId="12" hidden="1">#REF!</definedName>
    <definedName name="kkkkkkkk" hidden="1">#REF!</definedName>
    <definedName name="kkkkkkkkk" localSheetId="12" hidden="1">#REF!</definedName>
    <definedName name="kkkkkkkkk" hidden="1">#REF!</definedName>
    <definedName name="kkkkkkkkkk" localSheetId="12" hidden="1">#REF!</definedName>
    <definedName name="kkkkkkkkkk" hidden="1">#REF!</definedName>
    <definedName name="l" localSheetId="12" hidden="1">#REF!</definedName>
    <definedName name="l" hidden="1">#REF!</definedName>
    <definedName name="ll" localSheetId="12" hidden="1">#REF!</definedName>
    <definedName name="ll" hidden="1">#REF!</definedName>
    <definedName name="lll" localSheetId="12" hidden="1">#REF!</definedName>
    <definedName name="lll" hidden="1">#REF!</definedName>
    <definedName name="llll" localSheetId="12" hidden="1">#REF!</definedName>
    <definedName name="llll" hidden="1">#REF!</definedName>
    <definedName name="ｍ" localSheetId="11" hidden="1">#REF!</definedName>
    <definedName name="ｍ" localSheetId="12" hidden="1">#REF!</definedName>
    <definedName name="ｍ" hidden="1">#REF!</definedName>
    <definedName name="mmn" localSheetId="12" hidden="1">#REF!</definedName>
    <definedName name="mmn" hidden="1">#REF!</definedName>
    <definedName name="mn" localSheetId="12" hidden="1">#REF!</definedName>
    <definedName name="mn" hidden="1">#REF!</definedName>
    <definedName name="n" localSheetId="12" hidden="1">#REF!</definedName>
    <definedName name="n" hidden="1">#REF!</definedName>
    <definedName name="ngu" localSheetId="12" hidden="1">#REF!</definedName>
    <definedName name="ngu" hidden="1">#REF!</definedName>
    <definedName name="nn" localSheetId="12" hidden="1">#REF!</definedName>
    <definedName name="nn" hidden="1">#REF!</definedName>
    <definedName name="nnn" localSheetId="12" hidden="1">#REF!</definedName>
    <definedName name="nnn" hidden="1">#REF!</definedName>
    <definedName name="o" hidden="1">#REF!</definedName>
    <definedName name="oioioi" localSheetId="12" hidden="1">#REF!</definedName>
    <definedName name="oioioi" hidden="1">#REF!</definedName>
    <definedName name="oiui" localSheetId="12" hidden="1">#REF!</definedName>
    <definedName name="oiui" hidden="1">#REF!</definedName>
    <definedName name="oo" hidden="1">#REF!</definedName>
    <definedName name="oooo" hidden="1">#REF!</definedName>
    <definedName name="oooooo" hidden="1">#REF!</definedName>
    <definedName name="ooooooo" hidden="1">#REF!</definedName>
    <definedName name="oooooooo" hidden="1">#REF!</definedName>
    <definedName name="ooooooooo" hidden="1">#REF!</definedName>
    <definedName name="oooooooooo" hidden="1">#REF!</definedName>
    <definedName name="ooui" localSheetId="12" hidden="1">#REF!</definedName>
    <definedName name="ooui" hidden="1">#REF!</definedName>
    <definedName name="p" hidden="1">#REF!</definedName>
    <definedName name="pp" hidden="1">#REF!</definedName>
    <definedName name="ppp" hidden="1">#REF!</definedName>
    <definedName name="pppp" hidden="1">#REF!</definedName>
    <definedName name="ppppp" hidden="1">#REF!</definedName>
    <definedName name="pppppp" hidden="1">#REF!</definedName>
    <definedName name="ppppppp" hidden="1">#REF!</definedName>
    <definedName name="pppppppp" hidden="1">#REF!</definedName>
    <definedName name="ppppppppp" hidden="1">#REF!</definedName>
    <definedName name="pppppppppp" hidden="1">#REF!</definedName>
    <definedName name="_xlnm.Print_Area" localSheetId="25">'コース案内（表）'!$A$2:$R$46</definedName>
    <definedName name="_xlnm.Print_Area" localSheetId="26">'コース案内（裏） '!$A$1:$H$33</definedName>
    <definedName name="_xlnm.Print_Area" localSheetId="27">'コース案内（裏）  (能開講習を外部委託する場合)'!$A$1:$H$41</definedName>
    <definedName name="_xlnm.Print_Area" localSheetId="34">ダイジェスト版データ!$A$1:$E$53</definedName>
    <definedName name="_xlnm.Print_Area" localSheetId="0">一覧表!$A$1:$H$34</definedName>
    <definedName name="_xlnm.Print_Area" localSheetId="16">指定来所日!$A$1:$G$18</definedName>
    <definedName name="_xlnm.Print_Area" localSheetId="8">代表者氏名・役員一覧!$B$9:$J$43</definedName>
    <definedName name="_xlnm.Print_Area" localSheetId="4">定員調整報告シート!$C$1:$Q$44</definedName>
    <definedName name="_xlnm.Print_Area" localSheetId="35">都内ハローワークとの電子メール利用希望調査!$A$1:$G$32</definedName>
    <definedName name="_xlnm.Print_Area" localSheetId="1">日程!$A$1:$E$31</definedName>
    <definedName name="_xlnm.Print_Area" localSheetId="2">様式1!$A$1:$R$60</definedName>
    <definedName name="_xlnm.Print_Area" localSheetId="23">様式13の１号!$B$1:$L$74</definedName>
    <definedName name="_xlnm.Print_Area" localSheetId="24">'様式13の２号（自己評価シート）'!$B$1:$AJ$22</definedName>
    <definedName name="_xlnm.Print_Area" localSheetId="28">'様式14号（求職者支援訓練の就職状況）'!$A$1:$R$30</definedName>
    <definedName name="_xlnm.Print_Area" localSheetId="29">様式15の1号!$A$1:$R$31</definedName>
    <definedName name="_xlnm.Print_Area" localSheetId="30">様式15の2号!$A$1:$U$51</definedName>
    <definedName name="_xlnm.Print_Area" localSheetId="32">様式17号!$A$1:$AD$132</definedName>
    <definedName name="_xlnm.Print_Area" localSheetId="33">様式18号!$A$1:$P$92</definedName>
    <definedName name="_xlnm.Print_Area" localSheetId="5">様式2!$A$1:$N$46</definedName>
    <definedName name="_xlnm.Print_Area" localSheetId="6">様式3!$A$1:$Y$97</definedName>
    <definedName name="_xlnm.Print_Area" localSheetId="7">様式4!$A$1:$S$54</definedName>
    <definedName name="_xlnm.Print_Area" localSheetId="9">様式５!$A$1:$AK$72</definedName>
    <definedName name="_xlnm.Print_Area" localSheetId="10">様式５添付1!$A$1:$Y$24</definedName>
    <definedName name="_xlnm.Print_Area" localSheetId="11">様式５添付２!$A$1:$W$24</definedName>
    <definedName name="_xlnm.Print_Area" localSheetId="12">様式５添付３!$A$1:$E$46</definedName>
    <definedName name="_xlnm.Print_Area" localSheetId="14">様式５添付5!$A$1:$G$54</definedName>
    <definedName name="_xlnm.Print_Area" localSheetId="15">様式6!$A$3:$AI$165</definedName>
    <definedName name="_xlnm.Print_Area" localSheetId="17">様式7の1!$A$1:$L$416</definedName>
    <definedName name="_xlnm.Print_Area" localSheetId="18">様式7の3!$A$1:$Z$23</definedName>
    <definedName name="_xlnm.Print_Area" localSheetId="19">様式8!$A$1:$F$41</definedName>
    <definedName name="_xlnm.Print_Area" localSheetId="20">様式9!$A$1:$AO$49</definedName>
    <definedName name="_xlnm.Print_Titles" localSheetId="6">様式3!$6:$6</definedName>
    <definedName name="ｑ" localSheetId="35" hidden="1">#REF!</definedName>
    <definedName name="ｑ" localSheetId="11" hidden="1">#REF!</definedName>
    <definedName name="ｑ" localSheetId="12" hidden="1">#REF!</definedName>
    <definedName name="ｑ" hidden="1">#REF!</definedName>
    <definedName name="rf" localSheetId="35" hidden="1">#REF!</definedName>
    <definedName name="rf" hidden="1">#REF!</definedName>
    <definedName name="rff" localSheetId="35" hidden="1">#REF!</definedName>
    <definedName name="rff" hidden="1">#REF!</definedName>
    <definedName name="rffrfr" hidden="1">#REF!</definedName>
    <definedName name="rr" localSheetId="12" hidden="1">#REF!</definedName>
    <definedName name="rr" hidden="1">#REF!</definedName>
    <definedName name="rre" localSheetId="12" hidden="1">#REF!</definedName>
    <definedName name="rre" hidden="1">#REF!</definedName>
    <definedName name="rree" localSheetId="12" hidden="1">#REF!</definedName>
    <definedName name="rree" hidden="1">#REF!</definedName>
    <definedName name="rreee" localSheetId="12" hidden="1">#REF!</definedName>
    <definedName name="rreee" hidden="1">#REF!</definedName>
    <definedName name="rreeee" localSheetId="12" hidden="1">#REF!</definedName>
    <definedName name="rreeee" hidden="1">#REF!</definedName>
    <definedName name="rreeeee" localSheetId="12" hidden="1">#REF!</definedName>
    <definedName name="rreeeee" hidden="1">#REF!</definedName>
    <definedName name="rrr" localSheetId="12" hidden="1">#REF!</definedName>
    <definedName name="rrr" hidden="1">#REF!</definedName>
    <definedName name="rrre" localSheetId="12" hidden="1">#REF!</definedName>
    <definedName name="rrre" hidden="1">#REF!</definedName>
    <definedName name="rrree" localSheetId="12" hidden="1">#REF!</definedName>
    <definedName name="rrree" hidden="1">#REF!</definedName>
    <definedName name="rrreee" localSheetId="12" hidden="1">#REF!</definedName>
    <definedName name="rrreee" hidden="1">#REF!</definedName>
    <definedName name="rrrre" localSheetId="12" hidden="1">#REF!</definedName>
    <definedName name="rrrre" hidden="1">#REF!</definedName>
    <definedName name="rrrree" localSheetId="12" hidden="1">#REF!</definedName>
    <definedName name="rrrree" hidden="1">#REF!</definedName>
    <definedName name="rrrreee" localSheetId="12" hidden="1">#REF!</definedName>
    <definedName name="rrrreee" hidden="1">#REF!</definedName>
    <definedName name="rrrreeee" localSheetId="12" hidden="1">#REF!</definedName>
    <definedName name="rrrreeee" hidden="1">#REF!</definedName>
    <definedName name="rrrrre" localSheetId="12" hidden="1">#REF!</definedName>
    <definedName name="rrrrre" hidden="1">#REF!</definedName>
    <definedName name="rrrrree" localSheetId="12" hidden="1">#REF!</definedName>
    <definedName name="rrrrree" hidden="1">#REF!</definedName>
    <definedName name="rrrrreee" localSheetId="12" hidden="1">#REF!</definedName>
    <definedName name="rrrrreee" hidden="1">#REF!</definedName>
    <definedName name="rrrrreeee" localSheetId="12" hidden="1">#REF!</definedName>
    <definedName name="rrrrreeee" hidden="1">#REF!</definedName>
    <definedName name="rrrrreeeee" localSheetId="12" hidden="1">#REF!</definedName>
    <definedName name="rrrrreeeee" hidden="1">#REF!</definedName>
    <definedName name="rrrrreeeeee" localSheetId="12" hidden="1">#REF!</definedName>
    <definedName name="rrrrreeeeee" hidden="1">#REF!</definedName>
    <definedName name="rrrrrre" localSheetId="12" hidden="1">#REF!</definedName>
    <definedName name="rrrrrre" hidden="1">#REF!</definedName>
    <definedName name="rrrrrree" localSheetId="12" hidden="1">#REF!</definedName>
    <definedName name="rrrrrree" hidden="1">#REF!</definedName>
    <definedName name="rrrrrreee" localSheetId="12" hidden="1">#REF!</definedName>
    <definedName name="rrrrrreee" hidden="1">#REF!</definedName>
    <definedName name="rrrrrreeee" localSheetId="12" hidden="1">#REF!</definedName>
    <definedName name="rrrrrreeee" hidden="1">#REF!</definedName>
    <definedName name="rrrrrreeeee" localSheetId="12" hidden="1">#REF!</definedName>
    <definedName name="rrrrrreeeee" hidden="1">#REF!</definedName>
    <definedName name="rrrrrreeeeee" localSheetId="12" hidden="1">#REF!</definedName>
    <definedName name="rrrrrreeeeee" hidden="1">#REF!</definedName>
    <definedName name="rrrrrreeeeeee" localSheetId="12" hidden="1">#REF!</definedName>
    <definedName name="rrrrrreeeeeee" hidden="1">#REF!</definedName>
    <definedName name="rrrrrrre" localSheetId="12" hidden="1">#REF!</definedName>
    <definedName name="rrrrrrre" hidden="1">#REF!</definedName>
    <definedName name="rrrrrrree" localSheetId="12" hidden="1">#REF!</definedName>
    <definedName name="rrrrrrree" hidden="1">#REF!</definedName>
    <definedName name="rrrrrrreee" localSheetId="12" hidden="1">#REF!</definedName>
    <definedName name="rrrrrrreee" hidden="1">#REF!</definedName>
    <definedName name="rrrrrrreeee" localSheetId="12" hidden="1">#REF!</definedName>
    <definedName name="rrrrrrreeee" hidden="1">#REF!</definedName>
    <definedName name="rrrrrrreeeee" localSheetId="12" hidden="1">#REF!</definedName>
    <definedName name="rrrrrrreeeee" hidden="1">#REF!</definedName>
    <definedName name="rrrrrrreeeeee" localSheetId="12" hidden="1">#REF!</definedName>
    <definedName name="rrrrrrreeeeee" hidden="1">#REF!</definedName>
    <definedName name="rrrrrrreeeeeee" localSheetId="12" hidden="1">#REF!</definedName>
    <definedName name="rrrrrrreeeeeee" hidden="1">#REF!</definedName>
    <definedName name="rrrrrrreeeeeeee" localSheetId="12" hidden="1">#REF!</definedName>
    <definedName name="rrrrrrreeeeeeee" hidden="1">#REF!</definedName>
    <definedName name="rrrrrrrre" localSheetId="12" hidden="1">#REF!</definedName>
    <definedName name="rrrrrrrre" hidden="1">#REF!</definedName>
    <definedName name="rrrrrrrree" localSheetId="12" hidden="1">#REF!</definedName>
    <definedName name="rrrrrrrree" hidden="1">#REF!</definedName>
    <definedName name="rrrrrrrreee" localSheetId="12" hidden="1">#REF!</definedName>
    <definedName name="rrrrrrrreee" hidden="1">#REF!</definedName>
    <definedName name="rrrrrrrreeee" localSheetId="12" hidden="1">#REF!</definedName>
    <definedName name="rrrrrrrreeee" hidden="1">#REF!</definedName>
    <definedName name="rrrrrrrreeeee" localSheetId="12" hidden="1">#REF!</definedName>
    <definedName name="rrrrrrrreeeee" hidden="1">#REF!</definedName>
    <definedName name="rrrrrrrreeeeee" localSheetId="12" hidden="1">#REF!</definedName>
    <definedName name="rrrrrrrreeeeee" hidden="1">#REF!</definedName>
    <definedName name="rrrrrrrreeeeeee" localSheetId="12" hidden="1">#REF!</definedName>
    <definedName name="rrrrrrrreeeeeee" hidden="1">#REF!</definedName>
    <definedName name="rrrrrrrreeeeeeee" localSheetId="12" hidden="1">#REF!</definedName>
    <definedName name="rrrrrrrreeeeeeee" hidden="1">#REF!</definedName>
    <definedName name="rtj" localSheetId="12" hidden="1">#REF!</definedName>
    <definedName name="rtj" hidden="1">#REF!</definedName>
    <definedName name="ryfgv" localSheetId="12" hidden="1">#REF!</definedName>
    <definedName name="ryfgv" hidden="1">#REF!</definedName>
    <definedName name="ryh" localSheetId="12" hidden="1">#REF!</definedName>
    <definedName name="ryh" hidden="1">#REF!</definedName>
    <definedName name="ryhtg" localSheetId="12" hidden="1">#REF!</definedName>
    <definedName name="ryhtg" hidden="1">#REF!</definedName>
    <definedName name="s" localSheetId="11" hidden="1">#REF!</definedName>
    <definedName name="s" localSheetId="12" hidden="1">#REF!</definedName>
    <definedName name="s" hidden="1">#REF!</definedName>
    <definedName name="t" localSheetId="12" hidden="1">#REF!</definedName>
    <definedName name="t" hidden="1">#REF!</definedName>
    <definedName name="th" localSheetId="12" hidden="1">#REF!</definedName>
    <definedName name="th" hidden="1">#REF!</definedName>
    <definedName name="tjh" localSheetId="12" hidden="1">#REF!</definedName>
    <definedName name="tjh" hidden="1">#REF!</definedName>
    <definedName name="tt" localSheetId="12" hidden="1">#REF!</definedName>
    <definedName name="tt" hidden="1">#REF!</definedName>
    <definedName name="ttr" localSheetId="12" hidden="1">#REF!</definedName>
    <definedName name="ttr" hidden="1">#REF!</definedName>
    <definedName name="ttrr" localSheetId="12" hidden="1">#REF!</definedName>
    <definedName name="ttrr" hidden="1">#REF!</definedName>
    <definedName name="ttrrr" localSheetId="12" hidden="1">#REF!</definedName>
    <definedName name="ttrrr" hidden="1">#REF!</definedName>
    <definedName name="ttt" localSheetId="12" hidden="1">#REF!</definedName>
    <definedName name="ttt" hidden="1">#REF!</definedName>
    <definedName name="tttr" localSheetId="12" hidden="1">#REF!</definedName>
    <definedName name="tttr" hidden="1">#REF!</definedName>
    <definedName name="tttt" hidden="1">#REF!</definedName>
    <definedName name="ttttt" hidden="1">#REF!</definedName>
    <definedName name="tttttt" hidden="1">#REF!</definedName>
    <definedName name="ttttttt" hidden="1">#REF!</definedName>
    <definedName name="tttttttt" hidden="1">#REF!</definedName>
    <definedName name="ttttttttt" hidden="1">#REF!</definedName>
    <definedName name="ttttttttttt" hidden="1">#REF!</definedName>
    <definedName name="tyuy" localSheetId="12" hidden="1">#REF!</definedName>
    <definedName name="tyuy" hidden="1">#REF!</definedName>
    <definedName name="u" hidden="1">#REF!</definedName>
    <definedName name="uij" localSheetId="12" hidden="1">#REF!</definedName>
    <definedName name="uij" hidden="1">#REF!</definedName>
    <definedName name="uiouo" localSheetId="12" hidden="1">#REF!</definedName>
    <definedName name="uiouo" hidden="1">#REF!</definedName>
    <definedName name="uiuo" localSheetId="12" hidden="1">#REF!</definedName>
    <definedName name="uiuo" hidden="1">#REF!</definedName>
    <definedName name="ujhu" localSheetId="12" hidden="1">#REF!</definedName>
    <definedName name="ujhu" hidden="1">#REF!</definedName>
    <definedName name="uu" hidden="1">#REF!</definedName>
    <definedName name="uuii" localSheetId="12" hidden="1">#REF!</definedName>
    <definedName name="uuii" hidden="1">#REF!</definedName>
    <definedName name="uuu" hidden="1">#REF!</definedName>
    <definedName name="uuuu" hidden="1">#REF!</definedName>
    <definedName name="uuuuu" hidden="1">#REF!</definedName>
    <definedName name="uuuuuu" hidden="1">#REF!</definedName>
    <definedName name="uuuuuuu" hidden="1">#REF!</definedName>
    <definedName name="uuuuuuuu" hidden="1">#REF!</definedName>
    <definedName name="uuuuuuuuu" hidden="1">#REF!</definedName>
    <definedName name="uuuuuuuuuu" hidden="1">#REF!</definedName>
    <definedName name="uuuuuuuuuuu" hidden="1">#REF!</definedName>
    <definedName name="uuyyi" localSheetId="12" hidden="1">#REF!</definedName>
    <definedName name="uuyyi" hidden="1">#REF!</definedName>
    <definedName name="uyjh" localSheetId="12" hidden="1">#REF!</definedName>
    <definedName name="uyjh" hidden="1">#REF!</definedName>
    <definedName name="uyjhu" localSheetId="12" hidden="1">#REF!</definedName>
    <definedName name="uyjhu" hidden="1">#REF!</definedName>
    <definedName name="ｗ" localSheetId="11" hidden="1">#REF!</definedName>
    <definedName name="ｗ" localSheetId="12" hidden="1">#REF!</definedName>
    <definedName name="ｗ" hidden="1">#REF!</definedName>
    <definedName name="wdwd" hidden="1">#REF!</definedName>
    <definedName name="ww" hidden="1">#REF!</definedName>
    <definedName name="www" hidden="1">#REF!</definedName>
    <definedName name="wwww" hidden="1">#REF!</definedName>
    <definedName name="wwwww" hidden="1">#REF!</definedName>
    <definedName name="wwwwww" hidden="1">#REF!</definedName>
    <definedName name="wwwwwww" hidden="1">#REF!</definedName>
    <definedName name="wwwwwwww" hidden="1">#REF!</definedName>
    <definedName name="wwwwwwwww" hidden="1">#REF!</definedName>
    <definedName name="wwwwwwwwww" hidden="1">#REF!</definedName>
    <definedName name="y" localSheetId="12" hidden="1">#REF!</definedName>
    <definedName name="y" hidden="1">#REF!</definedName>
    <definedName name="yh" hidden="1">#REF!</definedName>
    <definedName name="yhh" hidden="1">#REF!</definedName>
    <definedName name="yhy" hidden="1">#REF!</definedName>
    <definedName name="yhyhy" hidden="1">#REF!</definedName>
    <definedName name="yjhu" localSheetId="12" hidden="1">#REF!</definedName>
    <definedName name="yjhu" hidden="1">#REF!</definedName>
    <definedName name="yt" hidden="1">#REF!</definedName>
    <definedName name="yty" hidden="1">#REF!</definedName>
    <definedName name="ytyt" hidden="1">#REF!</definedName>
    <definedName name="yujj" localSheetId="12" hidden="1">#REF!</definedName>
    <definedName name="yujj" hidden="1">#REF!</definedName>
    <definedName name="yuyi" localSheetId="12" hidden="1">#REF!</definedName>
    <definedName name="yuyi" hidden="1">#REF!</definedName>
    <definedName name="yy" localSheetId="12">#REF!</definedName>
    <definedName name="yy">#REF!</definedName>
    <definedName name="yyy" hidden="1">#REF!</definedName>
    <definedName name="yyyy" hidden="1">#REF!</definedName>
    <definedName name="yyyyy" hidden="1">#REF!</definedName>
    <definedName name="yyyyyy" hidden="1">#REF!</definedName>
    <definedName name="yyyyyyy" hidden="1">#REF!</definedName>
    <definedName name="yyyyyyyy" hidden="1">#REF!</definedName>
    <definedName name="yyyyyyyyy" hidden="1">#REF!</definedName>
    <definedName name="yyyyyyyyyy" hidden="1">#REF!</definedName>
    <definedName name="Z_0F6E090E_FD1C_46D6_9253_5CD2FEC7E180_.wvu.PrintArea" localSheetId="22" hidden="1">様式12!$A$1:$I$28</definedName>
    <definedName name="あ" localSheetId="34" hidden="1">#REF!</definedName>
    <definedName name="あ" localSheetId="0" hidden="1">#REF!</definedName>
    <definedName name="あ" localSheetId="29" hidden="1">#REF!</definedName>
    <definedName name="あ" localSheetId="10" hidden="1">#REF!</definedName>
    <definedName name="あ" localSheetId="11" hidden="1">#REF!</definedName>
    <definedName name="あ" localSheetId="12" hidden="1">#REF!</definedName>
    <definedName name="あ" localSheetId="20" hidden="1">#REF!</definedName>
    <definedName name="あ" hidden="1">#REF!</definedName>
    <definedName name="い" localSheetId="11" hidden="1">#REF!</definedName>
    <definedName name="い" localSheetId="12" hidden="1">#REF!</definedName>
    <definedName name="い" hidden="1">#REF!</definedName>
    <definedName name="いお" localSheetId="11" hidden="1">#REF!</definedName>
    <definedName name="いお" localSheetId="12" hidden="1">#REF!</definedName>
    <definedName name="いお" hidden="1">#REF!</definedName>
    <definedName name="う" localSheetId="11" hidden="1">#REF!</definedName>
    <definedName name="う" localSheetId="12" hidden="1">#REF!</definedName>
    <definedName name="う" hidden="1">#REF!</definedName>
    <definedName name="え" localSheetId="11" hidden="1">#REF!</definedName>
    <definedName name="え" localSheetId="12" hidden="1">#REF!</definedName>
    <definedName name="え" hidden="1">#REF!</definedName>
    <definedName name="ぉ" localSheetId="11" hidden="1">#REF!</definedName>
    <definedName name="ぉ" localSheetId="12" hidden="1">#REF!</definedName>
    <definedName name="ぉ" hidden="1">#REF!</definedName>
    <definedName name="お" localSheetId="11" hidden="1">#REF!</definedName>
    <definedName name="お" localSheetId="12" hidden="1">#REF!</definedName>
    <definedName name="お" hidden="1">#REF!</definedName>
    <definedName name="さ" localSheetId="11" hidden="1">#REF!</definedName>
    <definedName name="さ" localSheetId="12" hidden="1">#REF!</definedName>
    <definedName name="さ" hidden="1">#REF!</definedName>
    <definedName name="し" localSheetId="11" hidden="1">#REF!</definedName>
    <definedName name="し" localSheetId="12" hidden="1">#REF!</definedName>
    <definedName name="し" hidden="1">#REF!</definedName>
    <definedName name="じ" localSheetId="11" hidden="1">#REF!</definedName>
    <definedName name="じ" localSheetId="12" hidden="1">#REF!</definedName>
    <definedName name="じ" hidden="1">#REF!</definedName>
    <definedName name="す" localSheetId="11" hidden="1">#REF!</definedName>
    <definedName name="す" localSheetId="12" hidden="1">#REF!</definedName>
    <definedName name="す" hidden="1">#REF!</definedName>
    <definedName name="せ" localSheetId="11" hidden="1">#REF!</definedName>
    <definedName name="せ" localSheetId="12" hidden="1">#REF!</definedName>
    <definedName name="せ" hidden="1">#REF!</definedName>
    <definedName name="そ" localSheetId="11" hidden="1">#REF!</definedName>
    <definedName name="そ" localSheetId="12" hidden="1">#REF!</definedName>
    <definedName name="そ" hidden="1">#REF!</definedName>
    <definedName name="た" localSheetId="11" hidden="1">#REF!</definedName>
    <definedName name="た" localSheetId="12" hidden="1">#REF!</definedName>
    <definedName name="た" hidden="1">#REF!</definedName>
    <definedName name="ち" localSheetId="11" hidden="1">#REF!</definedName>
    <definedName name="ち" localSheetId="12" hidden="1">#REF!</definedName>
    <definedName name="ち" hidden="1">#REF!</definedName>
    <definedName name="つ" localSheetId="11" hidden="1">#REF!</definedName>
    <definedName name="つ" localSheetId="12" hidden="1">#REF!</definedName>
    <definedName name="つ" hidden="1">#REF!</definedName>
    <definedName name="て" localSheetId="11" hidden="1">#REF!</definedName>
    <definedName name="て" localSheetId="12" hidden="1">#REF!</definedName>
    <definedName name="て" hidden="1">#REF!</definedName>
    <definedName name="科目名" localSheetId="34">[1]様式5!#REF!</definedName>
    <definedName name="科目名" localSheetId="10">[1]様式5!#REF!</definedName>
    <definedName name="科目名" localSheetId="11">[1]様式5!#REF!</definedName>
    <definedName name="科目名" localSheetId="12">[1]様式5!#REF!</definedName>
    <definedName name="科目名" localSheetId="20">[1]様式5!#REF!</definedName>
    <definedName name="科目名">[1]様式5!#REF!</definedName>
    <definedName name="訓練分野" localSheetId="34">[2]様式5!$AO$1:$AO$20</definedName>
    <definedName name="訓練分野" localSheetId="0">[3]様式5!$AO$1:$AO$20</definedName>
    <definedName name="訓練分野" localSheetId="35">[2]様式5!$AO$1:$AO$20</definedName>
    <definedName name="訓練分野" localSheetId="29">[2]様式5!$AO$1:$AO$20</definedName>
    <definedName name="訓練分野" localSheetId="32">[4]様式5!$AO$1:$AO$20</definedName>
    <definedName name="訓練分野" localSheetId="10">#REF!</definedName>
    <definedName name="訓練分野" localSheetId="11">#REF!</definedName>
    <definedName name="訓練分野" localSheetId="12">#REF!</definedName>
    <definedName name="訓練分野" localSheetId="20">[5]様式5!$AO$1:$AO$20</definedName>
    <definedName name="訓練分野">[6]様式5!$AO$1:$AO$20</definedName>
  </definedNames>
  <calcPr calcId="162913"/>
  <fileRecoveryPr autoRecover="0"/>
</workbook>
</file>

<file path=xl/calcChain.xml><?xml version="1.0" encoding="utf-8"?>
<calcChain xmlns="http://schemas.openxmlformats.org/spreadsheetml/2006/main">
  <c r="P51" i="86" l="1"/>
  <c r="C7" i="99" s="1"/>
  <c r="O51" i="86"/>
  <c r="C7" i="95" l="1"/>
  <c r="C17" i="133" s="1"/>
  <c r="D27" i="137" l="1"/>
  <c r="D26" i="137"/>
  <c r="G5" i="137"/>
  <c r="G3" i="137"/>
  <c r="AI143" i="129" l="1"/>
  <c r="C30" i="109" l="1"/>
  <c r="C28" i="109"/>
  <c r="C27" i="109"/>
  <c r="C25" i="109"/>
  <c r="C23" i="109"/>
  <c r="C21" i="109"/>
  <c r="C15" i="109"/>
  <c r="C12" i="109"/>
  <c r="C9" i="109"/>
  <c r="C8" i="109"/>
  <c r="C31" i="109"/>
  <c r="C3" i="109"/>
  <c r="A13" i="133" l="1"/>
  <c r="A23" i="133" l="1"/>
  <c r="C15" i="133"/>
  <c r="C13" i="133"/>
  <c r="C11" i="133"/>
  <c r="A9" i="133"/>
  <c r="A7" i="133"/>
  <c r="E5" i="133"/>
  <c r="B5" i="133"/>
  <c r="N29" i="133"/>
  <c r="AR97" i="129" l="1"/>
  <c r="AQ97" i="129"/>
  <c r="AP97" i="129"/>
  <c r="AO97" i="129"/>
  <c r="AN97" i="129"/>
  <c r="AI97" i="129"/>
  <c r="AR78" i="129"/>
  <c r="AQ78" i="129"/>
  <c r="AP78" i="129"/>
  <c r="AO78" i="129"/>
  <c r="AN78" i="129"/>
  <c r="AI78" i="129"/>
  <c r="AI59" i="129"/>
  <c r="AI40" i="129"/>
  <c r="AI21" i="129"/>
  <c r="U4" i="135"/>
  <c r="O6" i="135"/>
  <c r="D7" i="135"/>
  <c r="D6" i="135"/>
  <c r="W4" i="134"/>
  <c r="Q6" i="134"/>
  <c r="E7" i="134"/>
  <c r="E6" i="134"/>
  <c r="U9" i="95" l="1"/>
  <c r="T9" i="95"/>
  <c r="C25" i="133" s="1"/>
  <c r="AR99" i="129" l="1"/>
  <c r="AQ99" i="129"/>
  <c r="AP99" i="129"/>
  <c r="AO99" i="129"/>
  <c r="AR98" i="129"/>
  <c r="AQ98" i="129"/>
  <c r="AP98" i="129"/>
  <c r="AO98" i="129"/>
  <c r="AR96" i="129"/>
  <c r="AQ96" i="129"/>
  <c r="AP96" i="129"/>
  <c r="AO96" i="129"/>
  <c r="AR94" i="129"/>
  <c r="AQ94" i="129"/>
  <c r="AP94" i="129"/>
  <c r="AO94" i="129"/>
  <c r="AR95" i="129"/>
  <c r="AQ95" i="129"/>
  <c r="AP95" i="129"/>
  <c r="AO95" i="129"/>
  <c r="AR93" i="129"/>
  <c r="AQ93" i="129"/>
  <c r="AP93" i="129"/>
  <c r="AO93" i="129"/>
  <c r="AR92" i="129"/>
  <c r="AQ92" i="129"/>
  <c r="AP92" i="129"/>
  <c r="AO92" i="129"/>
  <c r="AR91" i="129"/>
  <c r="AQ91" i="129"/>
  <c r="AP91" i="129"/>
  <c r="AO91" i="129"/>
  <c r="AR90" i="129"/>
  <c r="AQ90" i="129"/>
  <c r="AP90" i="129"/>
  <c r="AO90" i="129"/>
  <c r="AR88" i="129"/>
  <c r="AQ88" i="129"/>
  <c r="AP88" i="129"/>
  <c r="AO88" i="129"/>
  <c r="AR87" i="129"/>
  <c r="AQ87" i="129"/>
  <c r="AP87" i="129"/>
  <c r="AO87" i="129"/>
  <c r="AR86" i="129"/>
  <c r="AQ86" i="129"/>
  <c r="AP86" i="129"/>
  <c r="AO86" i="129"/>
  <c r="AR85" i="129"/>
  <c r="AQ85" i="129"/>
  <c r="AP85" i="129"/>
  <c r="AO85" i="129"/>
  <c r="AR84" i="129"/>
  <c r="AQ84" i="129"/>
  <c r="AP84" i="129"/>
  <c r="AO84" i="129"/>
  <c r="AR89" i="129"/>
  <c r="AQ89" i="129"/>
  <c r="AP89" i="129"/>
  <c r="AO89" i="129"/>
  <c r="AR83" i="129"/>
  <c r="AQ83" i="129"/>
  <c r="AP83" i="129"/>
  <c r="AO83" i="129"/>
  <c r="AR82" i="129"/>
  <c r="AQ82" i="129"/>
  <c r="AP82" i="129"/>
  <c r="AO82" i="129"/>
  <c r="AR81" i="129"/>
  <c r="AQ81" i="129"/>
  <c r="AP81" i="129"/>
  <c r="AO81" i="129"/>
  <c r="AR80" i="129"/>
  <c r="AQ80" i="129"/>
  <c r="AP80" i="129"/>
  <c r="AO80" i="129"/>
  <c r="AR79" i="129"/>
  <c r="AQ79" i="129"/>
  <c r="AP79" i="129"/>
  <c r="AO79" i="129"/>
  <c r="C3" i="132" l="1"/>
  <c r="C5" i="132"/>
  <c r="J15" i="66" l="1"/>
  <c r="R4" i="131" l="1"/>
  <c r="C4" i="131"/>
  <c r="AL29" i="120" l="1"/>
  <c r="F36" i="86" l="1"/>
  <c r="C7" i="133" s="1"/>
  <c r="B13" i="111" l="1"/>
  <c r="B12" i="111"/>
  <c r="B4" i="111"/>
  <c r="AA19" i="86" l="1"/>
  <c r="B5" i="111" l="1"/>
  <c r="B49" i="111"/>
  <c r="B48" i="111"/>
  <c r="B47" i="111"/>
  <c r="B46" i="111"/>
  <c r="B45" i="111"/>
  <c r="B44" i="111"/>
  <c r="B43" i="111"/>
  <c r="B42" i="111"/>
  <c r="B41" i="111"/>
  <c r="B40" i="111"/>
  <c r="B39" i="111"/>
  <c r="B38" i="111"/>
  <c r="B35" i="111"/>
  <c r="B33" i="111"/>
  <c r="B32" i="111"/>
  <c r="B30" i="111"/>
  <c r="B29" i="111"/>
  <c r="B28" i="111"/>
  <c r="B27" i="111"/>
  <c r="B26" i="111"/>
  <c r="B25" i="111"/>
  <c r="B24" i="111"/>
  <c r="B23" i="111"/>
  <c r="B22" i="111"/>
  <c r="B21" i="111"/>
  <c r="B19" i="111"/>
  <c r="B18" i="111"/>
  <c r="B17" i="111"/>
  <c r="B16" i="111"/>
  <c r="B7" i="111"/>
  <c r="B3" i="111"/>
  <c r="S17" i="99" l="1"/>
  <c r="S18" i="99"/>
  <c r="S16" i="99"/>
  <c r="A14" i="121" l="1"/>
  <c r="E14" i="121" s="1"/>
  <c r="A13" i="121"/>
  <c r="E13" i="121" s="1"/>
  <c r="A12" i="121"/>
  <c r="E12" i="121" s="1"/>
  <c r="G283" i="114" l="1"/>
  <c r="C283" i="114"/>
  <c r="G144" i="114"/>
  <c r="C144" i="114"/>
  <c r="B24" i="66" l="1"/>
  <c r="P7" i="130" l="1"/>
  <c r="I7" i="130"/>
  <c r="M3" i="130"/>
  <c r="E3" i="130"/>
  <c r="J14" i="130"/>
  <c r="G14" i="130"/>
  <c r="P4" i="124" l="1"/>
  <c r="B35" i="121"/>
  <c r="B32" i="121"/>
  <c r="B25" i="121"/>
  <c r="B32" i="96"/>
  <c r="B25" i="96"/>
  <c r="J4" i="119" l="1"/>
  <c r="D4" i="119"/>
  <c r="B22" i="66" l="1"/>
  <c r="D7" i="130"/>
  <c r="U36" i="86"/>
  <c r="AN9" i="129"/>
  <c r="A4" i="95" l="1"/>
  <c r="F11" i="120" l="1"/>
  <c r="B8" i="111" s="1"/>
  <c r="E26" i="129" l="1"/>
  <c r="F26" i="129"/>
  <c r="G26" i="129"/>
  <c r="H26" i="129"/>
  <c r="I26" i="129"/>
  <c r="J26" i="129"/>
  <c r="K26" i="129"/>
  <c r="L26" i="129"/>
  <c r="M26" i="129"/>
  <c r="N26" i="129"/>
  <c r="O26" i="129"/>
  <c r="P26" i="129"/>
  <c r="Q26" i="129"/>
  <c r="R26" i="129"/>
  <c r="S26" i="129"/>
  <c r="T26" i="129"/>
  <c r="U26" i="129"/>
  <c r="V26" i="129"/>
  <c r="W26" i="129"/>
  <c r="X26" i="129"/>
  <c r="Y26" i="129"/>
  <c r="Z26" i="129"/>
  <c r="AA26" i="129"/>
  <c r="AB26" i="129"/>
  <c r="AC26" i="129"/>
  <c r="AD26" i="129"/>
  <c r="AE26" i="129"/>
  <c r="AF26" i="129"/>
  <c r="AG26" i="129"/>
  <c r="AH26" i="129"/>
  <c r="D45" i="129"/>
  <c r="D26" i="129"/>
  <c r="E45" i="129"/>
  <c r="F45" i="129"/>
  <c r="G45" i="129"/>
  <c r="H45" i="129"/>
  <c r="I45" i="129"/>
  <c r="J45" i="129"/>
  <c r="K45" i="129"/>
  <c r="L45" i="129"/>
  <c r="M45" i="129"/>
  <c r="N45" i="129"/>
  <c r="O45" i="129"/>
  <c r="P45" i="129"/>
  <c r="Q45" i="129"/>
  <c r="R45" i="129"/>
  <c r="S45" i="129"/>
  <c r="T45" i="129"/>
  <c r="U45" i="129"/>
  <c r="V45" i="129"/>
  <c r="W45" i="129"/>
  <c r="X45" i="129"/>
  <c r="Y45" i="129"/>
  <c r="Z45" i="129"/>
  <c r="AA45" i="129"/>
  <c r="AB45" i="129"/>
  <c r="AC45" i="129"/>
  <c r="AD45" i="129"/>
  <c r="AE45" i="129"/>
  <c r="AF45" i="129"/>
  <c r="AG45" i="129"/>
  <c r="AH45" i="129"/>
  <c r="E64" i="129"/>
  <c r="F64" i="129"/>
  <c r="G64" i="129"/>
  <c r="H64" i="129"/>
  <c r="I64" i="129"/>
  <c r="J64" i="129"/>
  <c r="K64" i="129"/>
  <c r="L64" i="129"/>
  <c r="M64" i="129"/>
  <c r="N64" i="129"/>
  <c r="O64" i="129"/>
  <c r="P64" i="129"/>
  <c r="Q64" i="129"/>
  <c r="R64" i="129"/>
  <c r="S64" i="129"/>
  <c r="T64" i="129"/>
  <c r="U64" i="129"/>
  <c r="V64" i="129"/>
  <c r="W64" i="129"/>
  <c r="X64" i="129"/>
  <c r="Y64" i="129"/>
  <c r="Z64" i="129"/>
  <c r="AA64" i="129"/>
  <c r="AB64" i="129"/>
  <c r="AC64" i="129"/>
  <c r="AD64" i="129"/>
  <c r="AE64" i="129"/>
  <c r="AF64" i="129"/>
  <c r="AG64" i="129"/>
  <c r="AH64" i="129"/>
  <c r="D64" i="129"/>
  <c r="E83" i="129"/>
  <c r="F83" i="129"/>
  <c r="G83" i="129"/>
  <c r="H83" i="129"/>
  <c r="I83" i="129"/>
  <c r="J83" i="129"/>
  <c r="K83" i="129"/>
  <c r="L83" i="129"/>
  <c r="M83" i="129"/>
  <c r="N83" i="129"/>
  <c r="O83" i="129"/>
  <c r="P83" i="129"/>
  <c r="Q83" i="129"/>
  <c r="R83" i="129"/>
  <c r="S83" i="129"/>
  <c r="T83" i="129"/>
  <c r="U83" i="129"/>
  <c r="V83" i="129"/>
  <c r="W83" i="129"/>
  <c r="X83" i="129"/>
  <c r="Y83" i="129"/>
  <c r="Z83" i="129"/>
  <c r="AA83" i="129"/>
  <c r="AB83" i="129"/>
  <c r="AC83" i="129"/>
  <c r="AD83" i="129"/>
  <c r="AE83" i="129"/>
  <c r="AF83" i="129"/>
  <c r="AG83" i="129"/>
  <c r="AH83" i="129"/>
  <c r="D83" i="129"/>
  <c r="AJ26" i="129" l="1"/>
  <c r="AJ45" i="129"/>
  <c r="AJ64" i="129"/>
  <c r="AJ83" i="129"/>
  <c r="E139" i="129"/>
  <c r="F139" i="129"/>
  <c r="G139" i="129"/>
  <c r="H139" i="129"/>
  <c r="I139" i="129"/>
  <c r="J139" i="129"/>
  <c r="K139" i="129"/>
  <c r="L139" i="129"/>
  <c r="M139" i="129"/>
  <c r="N139" i="129"/>
  <c r="O139" i="129"/>
  <c r="P139" i="129"/>
  <c r="Q139" i="129"/>
  <c r="R139" i="129"/>
  <c r="S139" i="129"/>
  <c r="T139" i="129"/>
  <c r="U139" i="129"/>
  <c r="V139" i="129"/>
  <c r="W139" i="129"/>
  <c r="X139" i="129"/>
  <c r="Y139" i="129"/>
  <c r="Z139" i="129"/>
  <c r="AA139" i="129"/>
  <c r="AB139" i="129"/>
  <c r="AC139" i="129"/>
  <c r="AD139" i="129"/>
  <c r="AE139" i="129"/>
  <c r="AF139" i="129"/>
  <c r="AG139" i="129"/>
  <c r="AH139" i="129"/>
  <c r="D139" i="129"/>
  <c r="AJ139" i="129" l="1"/>
  <c r="AJ140" i="129" s="1"/>
  <c r="AF15" i="120" s="1"/>
  <c r="B15" i="111" s="1"/>
  <c r="AN99" i="129" l="1"/>
  <c r="AN98" i="129"/>
  <c r="AN96" i="129"/>
  <c r="AN95" i="129"/>
  <c r="AN94" i="129"/>
  <c r="AN93" i="129"/>
  <c r="AN92" i="129"/>
  <c r="AN91" i="129"/>
  <c r="AN90" i="129"/>
  <c r="AN89" i="129"/>
  <c r="AN88" i="129"/>
  <c r="AN87" i="129"/>
  <c r="AN86" i="129"/>
  <c r="AN85" i="129"/>
  <c r="AN84" i="129"/>
  <c r="AN83" i="129"/>
  <c r="AN82" i="129"/>
  <c r="AN81" i="129"/>
  <c r="AN80" i="129"/>
  <c r="AN79" i="129"/>
  <c r="O3" i="128" l="1"/>
  <c r="D3" i="128"/>
  <c r="AI137" i="129" l="1"/>
  <c r="AI134" i="129"/>
  <c r="AM9" i="129"/>
  <c r="V6" i="129" l="1"/>
  <c r="E6" i="129"/>
  <c r="J1" i="129" l="1"/>
  <c r="D1" i="129"/>
  <c r="AI119" i="129" l="1"/>
  <c r="AI101" i="129"/>
  <c r="AC162" i="129" s="1"/>
  <c r="AI82" i="129"/>
  <c r="AC161" i="129" s="1"/>
  <c r="AI63" i="129"/>
  <c r="AC160" i="129" s="1"/>
  <c r="AI44" i="129"/>
  <c r="AC159" i="129" s="1"/>
  <c r="AI41" i="129"/>
  <c r="AI25" i="129"/>
  <c r="AI22" i="129"/>
  <c r="AM12" i="129"/>
  <c r="AC163" i="129" l="1"/>
  <c r="AI141" i="129"/>
  <c r="AC158" i="129"/>
  <c r="AF165" i="129"/>
  <c r="F158" i="129"/>
  <c r="AM13" i="129"/>
  <c r="AN12" i="129"/>
  <c r="AN13" i="129" s="1"/>
  <c r="AO12" i="129" s="1"/>
  <c r="D8" i="129"/>
  <c r="AE8" i="129" l="1"/>
  <c r="AA8" i="129"/>
  <c r="AA9" i="129" s="1"/>
  <c r="W8" i="129"/>
  <c r="W9" i="129" s="1"/>
  <c r="S8" i="129"/>
  <c r="S9" i="129" s="1"/>
  <c r="O8" i="129"/>
  <c r="O9" i="129" s="1"/>
  <c r="K8" i="129"/>
  <c r="K9" i="129" s="1"/>
  <c r="G8" i="129"/>
  <c r="G9" i="129" s="1"/>
  <c r="AH8" i="129"/>
  <c r="AH9" i="129" s="1"/>
  <c r="AD8" i="129"/>
  <c r="Z8" i="129"/>
  <c r="Z9" i="129" s="1"/>
  <c r="V8" i="129"/>
  <c r="V9" i="129" s="1"/>
  <c r="R8" i="129"/>
  <c r="R9" i="129" s="1"/>
  <c r="N8" i="129"/>
  <c r="N9" i="129" s="1"/>
  <c r="J8" i="129"/>
  <c r="J9" i="129" s="1"/>
  <c r="F8" i="129"/>
  <c r="F9" i="129" s="1"/>
  <c r="AG8" i="129"/>
  <c r="AG9" i="129" s="1"/>
  <c r="AC8" i="129"/>
  <c r="Y8" i="129"/>
  <c r="Y9" i="129" s="1"/>
  <c r="U8" i="129"/>
  <c r="U9" i="129" s="1"/>
  <c r="Q8" i="129"/>
  <c r="Q9" i="129" s="1"/>
  <c r="M8" i="129"/>
  <c r="M9" i="129" s="1"/>
  <c r="I8" i="129"/>
  <c r="I9" i="129" s="1"/>
  <c r="E8" i="129"/>
  <c r="E9" i="129" s="1"/>
  <c r="AF8" i="129"/>
  <c r="AF9" i="129" s="1"/>
  <c r="AB8" i="129"/>
  <c r="AB9" i="129" s="1"/>
  <c r="X8" i="129"/>
  <c r="X9" i="129" s="1"/>
  <c r="T8" i="129"/>
  <c r="T9" i="129" s="1"/>
  <c r="P8" i="129"/>
  <c r="P9" i="129" s="1"/>
  <c r="L8" i="129"/>
  <c r="L9" i="129" s="1"/>
  <c r="H8" i="129"/>
  <c r="H9" i="129" s="1"/>
  <c r="AO13" i="129"/>
  <c r="AP12" i="129" s="1"/>
  <c r="AP13" i="129" s="1"/>
  <c r="R158" i="129"/>
  <c r="AC9" i="129"/>
  <c r="D9" i="129"/>
  <c r="AE9" i="129"/>
  <c r="AD9" i="129"/>
  <c r="R160" i="129" l="1"/>
  <c r="F160" i="129"/>
  <c r="AQ12" i="129"/>
  <c r="AQ13" i="129" s="1"/>
  <c r="F161" i="129"/>
  <c r="R161" i="129"/>
  <c r="R159" i="129"/>
  <c r="AI158" i="129"/>
  <c r="F159" i="129"/>
  <c r="D27" i="129"/>
  <c r="AB27" i="129" l="1"/>
  <c r="L27" i="129"/>
  <c r="K27" i="129"/>
  <c r="F27" i="129"/>
  <c r="U27" i="129"/>
  <c r="E27" i="129"/>
  <c r="G27" i="129"/>
  <c r="J27" i="129"/>
  <c r="X27" i="129"/>
  <c r="H27" i="129"/>
  <c r="AD27" i="129"/>
  <c r="AG27" i="129"/>
  <c r="Q27" i="129"/>
  <c r="AE27" i="129"/>
  <c r="AH27" i="129"/>
  <c r="T27" i="129"/>
  <c r="AA27" i="129"/>
  <c r="V27" i="129"/>
  <c r="AC27" i="129"/>
  <c r="M27" i="129"/>
  <c r="W27" i="129"/>
  <c r="Z27" i="129"/>
  <c r="AF27" i="129"/>
  <c r="P27" i="129"/>
  <c r="S27" i="129"/>
  <c r="N27" i="129"/>
  <c r="Y27" i="129"/>
  <c r="I27" i="129"/>
  <c r="O27" i="129"/>
  <c r="R27" i="129"/>
  <c r="F162" i="129"/>
  <c r="R162" i="129"/>
  <c r="L153" i="129" s="1"/>
  <c r="AI159" i="129"/>
  <c r="D28" i="129"/>
  <c r="AI60" i="129"/>
  <c r="D46" i="129"/>
  <c r="AH46" i="129" l="1"/>
  <c r="AD46" i="129"/>
  <c r="Z46" i="129"/>
  <c r="V46" i="129"/>
  <c r="R46" i="129"/>
  <c r="N46" i="129"/>
  <c r="J46" i="129"/>
  <c r="F46" i="129"/>
  <c r="AC46" i="129"/>
  <c r="U46" i="129"/>
  <c r="M46" i="129"/>
  <c r="E46" i="129"/>
  <c r="AB46" i="129"/>
  <c r="P46" i="129"/>
  <c r="H46" i="129"/>
  <c r="AE46" i="129"/>
  <c r="AA46" i="129"/>
  <c r="W46" i="129"/>
  <c r="S46" i="129"/>
  <c r="O46" i="129"/>
  <c r="K46" i="129"/>
  <c r="G46" i="129"/>
  <c r="AG46" i="129"/>
  <c r="Y46" i="129"/>
  <c r="Q46" i="129"/>
  <c r="I46" i="129"/>
  <c r="AF46" i="129"/>
  <c r="X46" i="129"/>
  <c r="T46" i="129"/>
  <c r="L46" i="129"/>
  <c r="I28" i="129"/>
  <c r="W28" i="129"/>
  <c r="Q28" i="129"/>
  <c r="P28" i="129"/>
  <c r="H28" i="129"/>
  <c r="AC28" i="129"/>
  <c r="N28" i="129"/>
  <c r="AD28" i="129"/>
  <c r="T28" i="129"/>
  <c r="AG28" i="129"/>
  <c r="AB28" i="129"/>
  <c r="U28" i="129"/>
  <c r="M28" i="129"/>
  <c r="R28" i="129"/>
  <c r="AE28" i="129"/>
  <c r="Y28" i="129"/>
  <c r="E28" i="129"/>
  <c r="AA28" i="129"/>
  <c r="S28" i="129"/>
  <c r="F28" i="129"/>
  <c r="V28" i="129"/>
  <c r="O28" i="129"/>
  <c r="L28" i="129"/>
  <c r="G28" i="129"/>
  <c r="K28" i="129"/>
  <c r="AF28" i="129"/>
  <c r="X28" i="129"/>
  <c r="J28" i="129"/>
  <c r="Z28" i="129"/>
  <c r="AH28" i="129"/>
  <c r="AI160" i="129"/>
  <c r="AI79" i="129"/>
  <c r="D65" i="129"/>
  <c r="D47" i="129"/>
  <c r="AF65" i="129" l="1"/>
  <c r="AB65" i="129"/>
  <c r="X65" i="129"/>
  <c r="T65" i="129"/>
  <c r="P65" i="129"/>
  <c r="L65" i="129"/>
  <c r="H65" i="129"/>
  <c r="AE65" i="129"/>
  <c r="W65" i="129"/>
  <c r="O65" i="129"/>
  <c r="G65" i="129"/>
  <c r="AD65" i="129"/>
  <c r="V65" i="129"/>
  <c r="N65" i="129"/>
  <c r="F65" i="129"/>
  <c r="AG65" i="129"/>
  <c r="AC65" i="129"/>
  <c r="Y65" i="129"/>
  <c r="U65" i="129"/>
  <c r="Q65" i="129"/>
  <c r="M65" i="129"/>
  <c r="I65" i="129"/>
  <c r="E65" i="129"/>
  <c r="AA65" i="129"/>
  <c r="S65" i="129"/>
  <c r="K65" i="129"/>
  <c r="AH65" i="129"/>
  <c r="Z65" i="129"/>
  <c r="R65" i="129"/>
  <c r="J65" i="129"/>
  <c r="Y47" i="129"/>
  <c r="Q47" i="129"/>
  <c r="F47" i="129"/>
  <c r="V47" i="129"/>
  <c r="I47" i="129"/>
  <c r="E47" i="129"/>
  <c r="S47" i="129"/>
  <c r="M47" i="129"/>
  <c r="O47" i="129"/>
  <c r="G47" i="129"/>
  <c r="AB47" i="129"/>
  <c r="N47" i="129"/>
  <c r="AD47" i="129"/>
  <c r="AI161" i="129"/>
  <c r="AA47" i="129"/>
  <c r="K47" i="129"/>
  <c r="U47" i="129"/>
  <c r="H47" i="129"/>
  <c r="AF47" i="129"/>
  <c r="AE47" i="129"/>
  <c r="W47" i="129"/>
  <c r="J47" i="129"/>
  <c r="Z47" i="129"/>
  <c r="P47" i="129"/>
  <c r="AC47" i="129"/>
  <c r="X47" i="129"/>
  <c r="T47" i="129"/>
  <c r="L47" i="129"/>
  <c r="AG47" i="129"/>
  <c r="R47" i="129"/>
  <c r="AH47" i="129"/>
  <c r="D66" i="129"/>
  <c r="AI98" i="129"/>
  <c r="D84" i="129"/>
  <c r="AH84" i="129" l="1"/>
  <c r="AD84" i="129"/>
  <c r="Z84" i="129"/>
  <c r="V84" i="129"/>
  <c r="R84" i="129"/>
  <c r="N84" i="129"/>
  <c r="J84" i="129"/>
  <c r="F84" i="129"/>
  <c r="AG84" i="129"/>
  <c r="Y84" i="129"/>
  <c r="Q84" i="129"/>
  <c r="I84" i="129"/>
  <c r="AF84" i="129"/>
  <c r="X84" i="129"/>
  <c r="T84" i="129"/>
  <c r="P84" i="129"/>
  <c r="H84" i="129"/>
  <c r="AE84" i="129"/>
  <c r="AA84" i="129"/>
  <c r="W84" i="129"/>
  <c r="S84" i="129"/>
  <c r="O84" i="129"/>
  <c r="K84" i="129"/>
  <c r="G84" i="129"/>
  <c r="AC84" i="129"/>
  <c r="U84" i="129"/>
  <c r="M84" i="129"/>
  <c r="E84" i="129"/>
  <c r="AB84" i="129"/>
  <c r="L84" i="129"/>
  <c r="G66" i="129"/>
  <c r="E66" i="129"/>
  <c r="D121" i="129"/>
  <c r="AI162" i="129"/>
  <c r="D85" i="129"/>
  <c r="AI116" i="129"/>
  <c r="D103" i="129"/>
  <c r="F66" i="129" l="1"/>
  <c r="E85" i="129"/>
  <c r="E103" i="129"/>
  <c r="F103" i="129" s="1"/>
  <c r="E121" i="129"/>
  <c r="E122" i="129" s="1"/>
  <c r="D122" i="129"/>
  <c r="AI163" i="129"/>
  <c r="AJ158" i="129" s="1"/>
  <c r="O36" i="86" s="1"/>
  <c r="B14" i="111" s="1"/>
  <c r="D104" i="129"/>
  <c r="F121" i="129" l="1"/>
  <c r="H66" i="129"/>
  <c r="F85" i="129"/>
  <c r="E104" i="129"/>
  <c r="G103" i="129"/>
  <c r="F104" i="129"/>
  <c r="F122" i="129" l="1"/>
  <c r="G121" i="129"/>
  <c r="G85" i="129"/>
  <c r="I66" i="129"/>
  <c r="H103" i="129"/>
  <c r="G104" i="129"/>
  <c r="K8" i="124"/>
  <c r="K7" i="124"/>
  <c r="G122" i="129" l="1"/>
  <c r="H121" i="129"/>
  <c r="H85" i="129"/>
  <c r="J66" i="129"/>
  <c r="I103" i="129"/>
  <c r="H104" i="129"/>
  <c r="X4" i="124"/>
  <c r="E4" i="124"/>
  <c r="H122" i="129" l="1"/>
  <c r="I121" i="129"/>
  <c r="I85" i="129"/>
  <c r="K66" i="129"/>
  <c r="I104" i="129"/>
  <c r="J103" i="129"/>
  <c r="I122" i="129" l="1"/>
  <c r="J121" i="129"/>
  <c r="J85" i="129"/>
  <c r="L66" i="129"/>
  <c r="J104" i="129"/>
  <c r="K103" i="129"/>
  <c r="J122" i="129" l="1"/>
  <c r="K121" i="129"/>
  <c r="K85" i="129"/>
  <c r="M66" i="129"/>
  <c r="K104" i="129"/>
  <c r="L103" i="129"/>
  <c r="B2" i="95"/>
  <c r="K122" i="129" l="1"/>
  <c r="L121" i="129"/>
  <c r="L85" i="129"/>
  <c r="N66" i="129"/>
  <c r="L104" i="129"/>
  <c r="M103" i="129"/>
  <c r="AQ2" i="120"/>
  <c r="AQ3" i="120"/>
  <c r="AQ4" i="120"/>
  <c r="AQ5" i="120"/>
  <c r="AQ6" i="120"/>
  <c r="AQ7" i="120"/>
  <c r="AQ9" i="120"/>
  <c r="AQ10" i="120"/>
  <c r="AQ11" i="120"/>
  <c r="AQ12" i="120"/>
  <c r="AQ13" i="120"/>
  <c r="AQ14" i="120"/>
  <c r="AQ15" i="120"/>
  <c r="AQ16" i="120"/>
  <c r="AQ17" i="120"/>
  <c r="AQ18" i="120"/>
  <c r="AQ19" i="120"/>
  <c r="AQ20" i="120"/>
  <c r="AQ21" i="120"/>
  <c r="AQ1" i="120"/>
  <c r="L122" i="129" l="1"/>
  <c r="M121" i="129"/>
  <c r="M85" i="129"/>
  <c r="O66" i="129"/>
  <c r="M104" i="129"/>
  <c r="N103" i="129"/>
  <c r="G4" i="114"/>
  <c r="C4" i="114"/>
  <c r="M122" i="129" l="1"/>
  <c r="N121" i="129"/>
  <c r="N85" i="129"/>
  <c r="P66" i="129"/>
  <c r="N104" i="129"/>
  <c r="O103" i="129"/>
  <c r="BS11" i="120"/>
  <c r="BR11" i="120"/>
  <c r="N122" i="129" l="1"/>
  <c r="O121" i="129"/>
  <c r="O85" i="129"/>
  <c r="Q66" i="129"/>
  <c r="O104" i="129"/>
  <c r="P103" i="129"/>
  <c r="P19" i="99"/>
  <c r="O19" i="99"/>
  <c r="N19" i="99"/>
  <c r="M19" i="99"/>
  <c r="L19" i="99"/>
  <c r="K19" i="99"/>
  <c r="J19" i="99"/>
  <c r="I19" i="99"/>
  <c r="AN32" i="120"/>
  <c r="AN31" i="120"/>
  <c r="AL32" i="120"/>
  <c r="AL31" i="120"/>
  <c r="B21" i="121"/>
  <c r="B21" i="96"/>
  <c r="F5" i="120"/>
  <c r="F6" i="120"/>
  <c r="K20" i="116"/>
  <c r="G20" i="116"/>
  <c r="H22" i="66"/>
  <c r="AO31" i="120" l="1"/>
  <c r="AO32" i="120"/>
  <c r="O122" i="129"/>
  <c r="P121" i="129"/>
  <c r="P85" i="129"/>
  <c r="R66" i="129"/>
  <c r="P104" i="129"/>
  <c r="Q103" i="129"/>
  <c r="R19" i="99"/>
  <c r="Q19" i="99"/>
  <c r="F9" i="120"/>
  <c r="N60" i="120"/>
  <c r="B7" i="88"/>
  <c r="A12" i="96"/>
  <c r="F12" i="96" s="1"/>
  <c r="A13" i="96"/>
  <c r="F13" i="96" s="1"/>
  <c r="A14" i="96"/>
  <c r="F14" i="96" s="1"/>
  <c r="G5" i="122"/>
  <c r="E6" i="66"/>
  <c r="D143" i="129" l="1"/>
  <c r="C9" i="133"/>
  <c r="B40" i="95"/>
  <c r="P122" i="129"/>
  <c r="Q121" i="129"/>
  <c r="Q85" i="129"/>
  <c r="S66" i="129"/>
  <c r="R103" i="129"/>
  <c r="Q104" i="129"/>
  <c r="B29" i="121"/>
  <c r="B27" i="121"/>
  <c r="B20" i="121"/>
  <c r="B16" i="121"/>
  <c r="F14" i="120"/>
  <c r="B11" i="111" s="1"/>
  <c r="F12" i="120"/>
  <c r="B10" i="111" s="1"/>
  <c r="M11" i="120"/>
  <c r="B9" i="111" s="1"/>
  <c r="D24" i="95"/>
  <c r="D25" i="95"/>
  <c r="D26" i="95"/>
  <c r="D27" i="95"/>
  <c r="D21" i="95"/>
  <c r="D22" i="95"/>
  <c r="D23" i="95"/>
  <c r="D20" i="95"/>
  <c r="D17" i="95"/>
  <c r="D18" i="95"/>
  <c r="D19" i="95"/>
  <c r="D16" i="95"/>
  <c r="D7" i="118"/>
  <c r="N3" i="116"/>
  <c r="C5" i="99"/>
  <c r="D7" i="52"/>
  <c r="F3" i="92"/>
  <c r="I4" i="87"/>
  <c r="E26" i="41"/>
  <c r="K9" i="98"/>
  <c r="T39" i="86"/>
  <c r="S39" i="86"/>
  <c r="AP3" i="120"/>
  <c r="AP4" i="120"/>
  <c r="AP5" i="120"/>
  <c r="AP6" i="120"/>
  <c r="AP2" i="120"/>
  <c r="AP19" i="120"/>
  <c r="AP20" i="120"/>
  <c r="AP21" i="120"/>
  <c r="AP18" i="120"/>
  <c r="AP14" i="120"/>
  <c r="AP15" i="120"/>
  <c r="AP16" i="120"/>
  <c r="AP17" i="120"/>
  <c r="AP13" i="120"/>
  <c r="B8" i="95" l="1"/>
  <c r="Q122" i="129"/>
  <c r="R121" i="129"/>
  <c r="R85" i="129"/>
  <c r="T66" i="129"/>
  <c r="S103" i="129"/>
  <c r="R104" i="129"/>
  <c r="AP9" i="120"/>
  <c r="AP10" i="120"/>
  <c r="AP11" i="120"/>
  <c r="AP12" i="120"/>
  <c r="AP7" i="120"/>
  <c r="AR2" i="120"/>
  <c r="AR3" i="120"/>
  <c r="AR4" i="120"/>
  <c r="AR5" i="120"/>
  <c r="AR6" i="120"/>
  <c r="AR7" i="120"/>
  <c r="AR9" i="120"/>
  <c r="AR10" i="120"/>
  <c r="AR11" i="120"/>
  <c r="AR12" i="120"/>
  <c r="AR13" i="120"/>
  <c r="AR14" i="120"/>
  <c r="AR15" i="120"/>
  <c r="AR16" i="120"/>
  <c r="AR17" i="120"/>
  <c r="AR18" i="120"/>
  <c r="AR19" i="120"/>
  <c r="AR20" i="120"/>
  <c r="AR21" i="120"/>
  <c r="AR1" i="120"/>
  <c r="B16" i="96"/>
  <c r="B38" i="95"/>
  <c r="B37" i="95"/>
  <c r="AB16" i="120"/>
  <c r="D41" i="95" s="1"/>
  <c r="R13" i="95"/>
  <c r="R14" i="95"/>
  <c r="R15" i="95"/>
  <c r="R16" i="95"/>
  <c r="R17" i="95"/>
  <c r="R18" i="95"/>
  <c r="R19" i="95"/>
  <c r="R20" i="95"/>
  <c r="R21" i="95"/>
  <c r="R22" i="95"/>
  <c r="R23" i="95"/>
  <c r="R24" i="95"/>
  <c r="R25" i="95"/>
  <c r="R26" i="95"/>
  <c r="R27" i="95"/>
  <c r="R12" i="95"/>
  <c r="F13" i="95"/>
  <c r="F14" i="95"/>
  <c r="F15" i="95"/>
  <c r="F16" i="95"/>
  <c r="F17" i="95"/>
  <c r="F18" i="95"/>
  <c r="F19" i="95"/>
  <c r="F20" i="95"/>
  <c r="F21" i="95"/>
  <c r="F22" i="95"/>
  <c r="F23" i="95"/>
  <c r="F24" i="95"/>
  <c r="F25" i="95"/>
  <c r="F26" i="95"/>
  <c r="F27" i="95"/>
  <c r="F12" i="95"/>
  <c r="D13" i="95"/>
  <c r="D14" i="95"/>
  <c r="D15" i="95"/>
  <c r="D12" i="95"/>
  <c r="F30" i="95"/>
  <c r="F31" i="95"/>
  <c r="F32" i="95"/>
  <c r="F33" i="95"/>
  <c r="F29" i="95"/>
  <c r="R29" i="95"/>
  <c r="R30" i="95"/>
  <c r="R31" i="95"/>
  <c r="R32" i="95"/>
  <c r="R33" i="95"/>
  <c r="R28" i="95"/>
  <c r="F28" i="95"/>
  <c r="C31" i="95"/>
  <c r="C32" i="95"/>
  <c r="C33" i="95"/>
  <c r="C29" i="95"/>
  <c r="C30" i="95"/>
  <c r="C28" i="95"/>
  <c r="M15" i="120"/>
  <c r="F15" i="120"/>
  <c r="F3" i="120"/>
  <c r="AG61" i="120"/>
  <c r="G45" i="95" s="1"/>
  <c r="Z60" i="120"/>
  <c r="G15" i="130" s="1"/>
  <c r="T60" i="120"/>
  <c r="AI59" i="120"/>
  <c r="AF60" i="120" s="1"/>
  <c r="AC59" i="120"/>
  <c r="V59" i="120"/>
  <c r="AC58" i="120"/>
  <c r="V58" i="120"/>
  <c r="AM25" i="120"/>
  <c r="AM24" i="120"/>
  <c r="AM23" i="120"/>
  <c r="AM22" i="120"/>
  <c r="AM21" i="120"/>
  <c r="AL20" i="120"/>
  <c r="AL7" i="120"/>
  <c r="O35" i="119"/>
  <c r="R122" i="129" l="1"/>
  <c r="S121" i="129"/>
  <c r="S85" i="129"/>
  <c r="U66" i="129"/>
  <c r="T103" i="129"/>
  <c r="S104" i="129"/>
  <c r="O58" i="120"/>
  <c r="G58" i="120" s="1"/>
  <c r="B20" i="111" s="1"/>
  <c r="G21" i="116"/>
  <c r="AN21" i="120"/>
  <c r="AP1" i="120"/>
  <c r="D16" i="103"/>
  <c r="E16" i="103" s="1"/>
  <c r="H21" i="109"/>
  <c r="E17" i="66"/>
  <c r="E15" i="66"/>
  <c r="L5" i="41"/>
  <c r="I9" i="41"/>
  <c r="J12" i="41"/>
  <c r="K14" i="41"/>
  <c r="J14" i="41"/>
  <c r="A16" i="41"/>
  <c r="K8" i="98"/>
  <c r="D5" i="118"/>
  <c r="C4" i="99"/>
  <c r="B3" i="92"/>
  <c r="C22" i="88"/>
  <c r="B21" i="88"/>
  <c r="H11" i="88"/>
  <c r="E11" i="88"/>
  <c r="E9" i="88"/>
  <c r="C9" i="88"/>
  <c r="B6" i="88"/>
  <c r="B5" i="88"/>
  <c r="D4" i="87"/>
  <c r="F8" i="118"/>
  <c r="D8" i="118"/>
  <c r="Q7" i="116"/>
  <c r="I7" i="116"/>
  <c r="D7" i="116"/>
  <c r="P28" i="52"/>
  <c r="B27" i="96"/>
  <c r="C6" i="98"/>
  <c r="H24" i="98"/>
  <c r="E22" i="88"/>
  <c r="E31" i="92"/>
  <c r="E16" i="92"/>
  <c r="B6" i="95"/>
  <c r="D9" i="103"/>
  <c r="E9" i="103" s="1"/>
  <c r="T7" i="95"/>
  <c r="AE10" i="86"/>
  <c r="D10" i="86" s="1"/>
  <c r="AE9" i="86"/>
  <c r="AF9" i="95"/>
  <c r="V30" i="88"/>
  <c r="B20" i="96"/>
  <c r="U40" i="86"/>
  <c r="AF11" i="86"/>
  <c r="D12" i="86" s="1"/>
  <c r="D6" i="103" s="1"/>
  <c r="E6" i="103" s="1"/>
  <c r="A13" i="86"/>
  <c r="AA8" i="95"/>
  <c r="H13" i="86"/>
  <c r="M13" i="86"/>
  <c r="AA9" i="95"/>
  <c r="AC9" i="95" s="1"/>
  <c r="Z7" i="95"/>
  <c r="AA7" i="95" s="1"/>
  <c r="Q2" i="95"/>
  <c r="AC36" i="86"/>
  <c r="AC37" i="86" s="1"/>
  <c r="D33" i="103"/>
  <c r="E33" i="103" s="1"/>
  <c r="D10" i="103"/>
  <c r="E10" i="103" s="1"/>
  <c r="M20" i="88"/>
  <c r="D12" i="103"/>
  <c r="E12" i="103" s="1"/>
  <c r="D11" i="103"/>
  <c r="E11" i="103" s="1"/>
  <c r="N2" i="98"/>
  <c r="J17" i="66"/>
  <c r="L42" i="94"/>
  <c r="L41" i="94"/>
  <c r="L40" i="94"/>
  <c r="L39" i="94"/>
  <c r="L38" i="94"/>
  <c r="L37" i="94"/>
  <c r="L36" i="94"/>
  <c r="L35" i="94"/>
  <c r="L34" i="94"/>
  <c r="L33" i="94"/>
  <c r="L32" i="94"/>
  <c r="L31" i="94"/>
  <c r="L30" i="94"/>
  <c r="L29" i="94"/>
  <c r="L28" i="94"/>
  <c r="L27" i="94"/>
  <c r="L26" i="94"/>
  <c r="L25" i="94"/>
  <c r="L24" i="94"/>
  <c r="L23" i="94"/>
  <c r="L22" i="94"/>
  <c r="L21" i="94"/>
  <c r="L20" i="94"/>
  <c r="L19" i="94"/>
  <c r="L18" i="94"/>
  <c r="L17" i="94"/>
  <c r="L16" i="94"/>
  <c r="L15" i="94"/>
  <c r="L14" i="94"/>
  <c r="L13" i="94"/>
  <c r="G20" i="87"/>
  <c r="L12" i="94"/>
  <c r="B29" i="96"/>
  <c r="N7" i="95"/>
  <c r="H7" i="95"/>
  <c r="U8" i="95"/>
  <c r="T8" i="95"/>
  <c r="C24" i="133" s="1"/>
  <c r="U7" i="95"/>
  <c r="Q42" i="94"/>
  <c r="P42" i="94"/>
  <c r="O42" i="94"/>
  <c r="N42" i="94"/>
  <c r="Q41" i="94"/>
  <c r="P41" i="94"/>
  <c r="O41" i="94"/>
  <c r="N41" i="94"/>
  <c r="Q40" i="94"/>
  <c r="P40" i="94"/>
  <c r="O40" i="94"/>
  <c r="N40" i="94"/>
  <c r="Q39" i="94"/>
  <c r="P39" i="94"/>
  <c r="O39" i="94"/>
  <c r="N39" i="94"/>
  <c r="Q38" i="94"/>
  <c r="P38" i="94"/>
  <c r="O38" i="94"/>
  <c r="N38" i="94"/>
  <c r="Q37" i="94"/>
  <c r="P37" i="94"/>
  <c r="O37" i="94"/>
  <c r="N37" i="94"/>
  <c r="Q36" i="94"/>
  <c r="P36" i="94"/>
  <c r="O36" i="94"/>
  <c r="N36" i="94"/>
  <c r="Q35" i="94"/>
  <c r="P35" i="94"/>
  <c r="O35" i="94"/>
  <c r="N35" i="94"/>
  <c r="Q34" i="94"/>
  <c r="P34" i="94"/>
  <c r="O34" i="94"/>
  <c r="N34" i="94"/>
  <c r="Q33" i="94"/>
  <c r="P33" i="94"/>
  <c r="O33" i="94"/>
  <c r="N33" i="94"/>
  <c r="Q32" i="94"/>
  <c r="P32" i="94"/>
  <c r="O32" i="94"/>
  <c r="N32" i="94"/>
  <c r="Q31" i="94"/>
  <c r="P31" i="94"/>
  <c r="O31" i="94"/>
  <c r="N31" i="94"/>
  <c r="Q30" i="94"/>
  <c r="P30" i="94"/>
  <c r="O30" i="94"/>
  <c r="N30" i="94"/>
  <c r="Q29" i="94"/>
  <c r="P29" i="94"/>
  <c r="O29" i="94"/>
  <c r="N29" i="94"/>
  <c r="Q28" i="94"/>
  <c r="P28" i="94"/>
  <c r="O28" i="94"/>
  <c r="N28" i="94"/>
  <c r="Q27" i="94"/>
  <c r="P27" i="94"/>
  <c r="O27" i="94"/>
  <c r="N27" i="94"/>
  <c r="Q26" i="94"/>
  <c r="P26" i="94"/>
  <c r="O26" i="94"/>
  <c r="N26" i="94"/>
  <c r="Q25" i="94"/>
  <c r="P25" i="94"/>
  <c r="O25" i="94"/>
  <c r="N25" i="94"/>
  <c r="Q24" i="94"/>
  <c r="P24" i="94"/>
  <c r="O24" i="94"/>
  <c r="N24" i="94"/>
  <c r="Q23" i="94"/>
  <c r="P23" i="94"/>
  <c r="O23" i="94"/>
  <c r="N23" i="94"/>
  <c r="Q22" i="94"/>
  <c r="P22" i="94"/>
  <c r="O22" i="94"/>
  <c r="N22" i="94"/>
  <c r="Q21" i="94"/>
  <c r="P21" i="94"/>
  <c r="O21" i="94"/>
  <c r="N21" i="94"/>
  <c r="Q20" i="94"/>
  <c r="P20" i="94"/>
  <c r="O20" i="94"/>
  <c r="N20" i="94"/>
  <c r="Q19" i="94"/>
  <c r="P19" i="94"/>
  <c r="O19" i="94"/>
  <c r="N19" i="94"/>
  <c r="Q18" i="94"/>
  <c r="P18" i="94"/>
  <c r="O18" i="94"/>
  <c r="N18" i="94"/>
  <c r="Q17" i="94"/>
  <c r="P17" i="94"/>
  <c r="O17" i="94"/>
  <c r="N17" i="94"/>
  <c r="Q16" i="94"/>
  <c r="P16" i="94"/>
  <c r="O16" i="94"/>
  <c r="N16" i="94"/>
  <c r="Q15" i="94"/>
  <c r="P15" i="94"/>
  <c r="O15" i="94"/>
  <c r="N15" i="94"/>
  <c r="Q14" i="94"/>
  <c r="P14" i="94"/>
  <c r="O14" i="94"/>
  <c r="N14" i="94"/>
  <c r="Q13" i="94"/>
  <c r="P13" i="94"/>
  <c r="O13" i="94"/>
  <c r="N13" i="94"/>
  <c r="Q12" i="94"/>
  <c r="P12" i="94"/>
  <c r="O12" i="94"/>
  <c r="N12" i="94"/>
  <c r="T42" i="94"/>
  <c r="S42" i="94"/>
  <c r="R42" i="94"/>
  <c r="M42" i="94"/>
  <c r="T41" i="94"/>
  <c r="S41" i="94"/>
  <c r="R41" i="94"/>
  <c r="M41" i="94"/>
  <c r="T40" i="94"/>
  <c r="S40" i="94"/>
  <c r="R40" i="94"/>
  <c r="M40" i="94"/>
  <c r="T39" i="94"/>
  <c r="S39" i="94"/>
  <c r="R39" i="94"/>
  <c r="M39" i="94"/>
  <c r="T38" i="94"/>
  <c r="S38" i="94"/>
  <c r="R38" i="94"/>
  <c r="M38" i="94"/>
  <c r="T37" i="94"/>
  <c r="S37" i="94"/>
  <c r="R37" i="94"/>
  <c r="M37" i="94"/>
  <c r="T36" i="94"/>
  <c r="S36" i="94"/>
  <c r="R36" i="94"/>
  <c r="M36" i="94"/>
  <c r="T35" i="94"/>
  <c r="S35" i="94"/>
  <c r="R35" i="94"/>
  <c r="M35" i="94"/>
  <c r="T34" i="94"/>
  <c r="S34" i="94"/>
  <c r="R34" i="94"/>
  <c r="M34" i="94"/>
  <c r="T33" i="94"/>
  <c r="S33" i="94"/>
  <c r="R33" i="94"/>
  <c r="M33" i="94"/>
  <c r="T32" i="94"/>
  <c r="S32" i="94"/>
  <c r="R32" i="94"/>
  <c r="M32" i="94"/>
  <c r="T31" i="94"/>
  <c r="S31" i="94"/>
  <c r="R31" i="94"/>
  <c r="M31" i="94"/>
  <c r="T30" i="94"/>
  <c r="S30" i="94"/>
  <c r="R30" i="94"/>
  <c r="M30" i="94"/>
  <c r="T29" i="94"/>
  <c r="S29" i="94"/>
  <c r="R29" i="94"/>
  <c r="M29" i="94"/>
  <c r="T28" i="94"/>
  <c r="S28" i="94"/>
  <c r="R28" i="94"/>
  <c r="M28" i="94"/>
  <c r="T27" i="94"/>
  <c r="S27" i="94"/>
  <c r="R27" i="94"/>
  <c r="M27" i="94"/>
  <c r="T26" i="94"/>
  <c r="S26" i="94"/>
  <c r="R26" i="94"/>
  <c r="M26" i="94"/>
  <c r="T25" i="94"/>
  <c r="S25" i="94"/>
  <c r="R25" i="94"/>
  <c r="M25" i="94"/>
  <c r="T24" i="94"/>
  <c r="S24" i="94"/>
  <c r="R24" i="94"/>
  <c r="M24" i="94"/>
  <c r="T23" i="94"/>
  <c r="S23" i="94"/>
  <c r="R23" i="94"/>
  <c r="M23" i="94"/>
  <c r="T22" i="94"/>
  <c r="S22" i="94"/>
  <c r="R22" i="94"/>
  <c r="M22" i="94"/>
  <c r="T21" i="94"/>
  <c r="S21" i="94"/>
  <c r="R21" i="94"/>
  <c r="M21" i="94"/>
  <c r="T20" i="94"/>
  <c r="S20" i="94"/>
  <c r="R20" i="94"/>
  <c r="M20" i="94"/>
  <c r="T19" i="94"/>
  <c r="S19" i="94"/>
  <c r="R19" i="94"/>
  <c r="M19" i="94"/>
  <c r="T18" i="94"/>
  <c r="S18" i="94"/>
  <c r="R18" i="94"/>
  <c r="M18" i="94"/>
  <c r="T17" i="94"/>
  <c r="S17" i="94"/>
  <c r="R17" i="94"/>
  <c r="M17" i="94"/>
  <c r="T16" i="94"/>
  <c r="S16" i="94"/>
  <c r="R16" i="94"/>
  <c r="M16" i="94"/>
  <c r="T15" i="94"/>
  <c r="S15" i="94"/>
  <c r="R15" i="94"/>
  <c r="M15" i="94"/>
  <c r="T14" i="94"/>
  <c r="S14" i="94"/>
  <c r="R14" i="94"/>
  <c r="M14" i="94"/>
  <c r="T13" i="94"/>
  <c r="S13" i="94"/>
  <c r="R13" i="94"/>
  <c r="M13" i="94"/>
  <c r="T12" i="94"/>
  <c r="S12" i="94"/>
  <c r="R12" i="94"/>
  <c r="M12" i="94"/>
  <c r="B4" i="88"/>
  <c r="K4" i="88"/>
  <c r="U37" i="86"/>
  <c r="F5" i="52"/>
  <c r="E3" i="116"/>
  <c r="A8" i="86"/>
  <c r="D3" i="103"/>
  <c r="E3" i="103" s="1"/>
  <c r="D20" i="103"/>
  <c r="E20" i="103" s="1"/>
  <c r="D23" i="103"/>
  <c r="E23" i="103" s="1"/>
  <c r="D22" i="103"/>
  <c r="E22" i="103" s="1"/>
  <c r="D25" i="103"/>
  <c r="E25" i="103" s="1"/>
  <c r="D24" i="103"/>
  <c r="E24" i="103" s="1"/>
  <c r="D21" i="103"/>
  <c r="E21" i="103" s="1"/>
  <c r="D35" i="103"/>
  <c r="E35" i="103" s="1"/>
  <c r="D34" i="103"/>
  <c r="E34" i="103" s="1"/>
  <c r="C23" i="133" l="1"/>
  <c r="AL21" i="120"/>
  <c r="B31" i="111"/>
  <c r="G16" i="130"/>
  <c r="G17" i="130" s="1"/>
  <c r="E22" i="66"/>
  <c r="B39" i="95"/>
  <c r="S122" i="129"/>
  <c r="T121" i="129"/>
  <c r="T85" i="129"/>
  <c r="V66" i="129"/>
  <c r="U103" i="129"/>
  <c r="T104" i="129"/>
  <c r="D7" i="103"/>
  <c r="E7" i="103" s="1"/>
  <c r="B26" i="96"/>
  <c r="B26" i="121"/>
  <c r="AR23" i="120"/>
  <c r="AQ23" i="120"/>
  <c r="L5" i="120" s="1"/>
  <c r="B6" i="111" s="1"/>
  <c r="G22" i="116"/>
  <c r="G23" i="116" s="1"/>
  <c r="D8" i="103"/>
  <c r="E8" i="103" s="1"/>
  <c r="D9" i="86"/>
  <c r="D4" i="103" s="1"/>
  <c r="E4" i="103" s="1"/>
  <c r="D5" i="103"/>
  <c r="E5" i="103" s="1"/>
  <c r="D17" i="103"/>
  <c r="E17" i="103" s="1"/>
  <c r="D15" i="103"/>
  <c r="E15" i="103" s="1"/>
  <c r="D14" i="103"/>
  <c r="E14" i="103" s="1"/>
  <c r="D36" i="103"/>
  <c r="E36" i="103" s="1"/>
  <c r="R2" i="95"/>
  <c r="H1" i="96" s="1"/>
  <c r="AB9" i="95"/>
  <c r="AA11" i="95" s="1"/>
  <c r="G6" i="130" l="1"/>
  <c r="AN77" i="129"/>
  <c r="L149" i="129" s="1"/>
  <c r="AR77" i="129"/>
  <c r="AO77" i="129"/>
  <c r="L150" i="129" s="1"/>
  <c r="AP77" i="129"/>
  <c r="L151" i="129" s="1"/>
  <c r="AQ77" i="129"/>
  <c r="L152" i="129" s="1"/>
  <c r="T122" i="129"/>
  <c r="U121" i="129"/>
  <c r="U85" i="129"/>
  <c r="W66" i="129"/>
  <c r="U104" i="129"/>
  <c r="V103" i="129"/>
  <c r="H1" i="121"/>
  <c r="G6" i="116"/>
  <c r="D86" i="129" l="1"/>
  <c r="E86" i="129"/>
  <c r="F86" i="129"/>
  <c r="G86" i="129"/>
  <c r="H86" i="129"/>
  <c r="I86" i="129"/>
  <c r="J86" i="129"/>
  <c r="K86" i="129"/>
  <c r="L86" i="129"/>
  <c r="M86" i="129"/>
  <c r="N86" i="129"/>
  <c r="O86" i="129"/>
  <c r="P86" i="129"/>
  <c r="Q86" i="129"/>
  <c r="R86" i="129"/>
  <c r="S86" i="129"/>
  <c r="T86" i="129"/>
  <c r="D67" i="129"/>
  <c r="E67" i="129"/>
  <c r="G67" i="129"/>
  <c r="F67" i="129"/>
  <c r="H67" i="129"/>
  <c r="I67" i="129"/>
  <c r="J67" i="129"/>
  <c r="K67" i="129"/>
  <c r="L67" i="129"/>
  <c r="M67" i="129"/>
  <c r="N67" i="129"/>
  <c r="O67" i="129"/>
  <c r="P67" i="129"/>
  <c r="Q67" i="129"/>
  <c r="R67" i="129"/>
  <c r="S67" i="129"/>
  <c r="T67" i="129"/>
  <c r="U67" i="129"/>
  <c r="V67" i="129"/>
  <c r="D29" i="129"/>
  <c r="H29" i="129"/>
  <c r="AB29" i="129"/>
  <c r="E29" i="129"/>
  <c r="V29" i="129"/>
  <c r="K29" i="129"/>
  <c r="Z29" i="129"/>
  <c r="AA29" i="129"/>
  <c r="G29" i="129"/>
  <c r="J29" i="129"/>
  <c r="I29" i="129"/>
  <c r="Q29" i="129"/>
  <c r="N29" i="129"/>
  <c r="T29" i="129"/>
  <c r="M29" i="129"/>
  <c r="AE29" i="129"/>
  <c r="S29" i="129"/>
  <c r="L29" i="129"/>
  <c r="X29" i="129"/>
  <c r="W29" i="129"/>
  <c r="P29" i="129"/>
  <c r="AC29" i="129"/>
  <c r="AD29" i="129"/>
  <c r="AG29" i="129"/>
  <c r="U29" i="129"/>
  <c r="R29" i="129"/>
  <c r="Y29" i="129"/>
  <c r="F29" i="129"/>
  <c r="O29" i="129"/>
  <c r="AF29" i="129"/>
  <c r="AH29" i="129"/>
  <c r="U86" i="129"/>
  <c r="W67" i="129"/>
  <c r="D48" i="129"/>
  <c r="Y48" i="129"/>
  <c r="F48" i="129"/>
  <c r="I48" i="129"/>
  <c r="S48" i="129"/>
  <c r="O48" i="129"/>
  <c r="AB48" i="129"/>
  <c r="AD48" i="129"/>
  <c r="X48" i="129"/>
  <c r="R48" i="129"/>
  <c r="V48" i="129"/>
  <c r="M48" i="129"/>
  <c r="N48" i="129"/>
  <c r="AA48" i="129"/>
  <c r="AF48" i="129"/>
  <c r="Z48" i="129"/>
  <c r="T48" i="129"/>
  <c r="AH48" i="129"/>
  <c r="K48" i="129"/>
  <c r="H48" i="129"/>
  <c r="AE48" i="129"/>
  <c r="J48" i="129"/>
  <c r="P48" i="129"/>
  <c r="L48" i="129"/>
  <c r="Q48" i="129"/>
  <c r="E48" i="129"/>
  <c r="G48" i="129"/>
  <c r="U48" i="129"/>
  <c r="W48" i="129"/>
  <c r="AC48" i="129"/>
  <c r="AG48" i="129"/>
  <c r="U122" i="129"/>
  <c r="V121" i="129"/>
  <c r="V86" i="129"/>
  <c r="V85" i="129"/>
  <c r="X67" i="129"/>
  <c r="X66" i="129"/>
  <c r="W103" i="129"/>
  <c r="V104" i="129"/>
  <c r="D18" i="103"/>
  <c r="E18" i="103" s="1"/>
  <c r="D27" i="103"/>
  <c r="E27" i="103" s="1"/>
  <c r="V122" i="129" l="1"/>
  <c r="W121" i="129"/>
  <c r="W86" i="129"/>
  <c r="W85" i="129"/>
  <c r="Y67" i="129"/>
  <c r="Y66" i="129"/>
  <c r="X103" i="129"/>
  <c r="W104" i="129"/>
  <c r="D13" i="103"/>
  <c r="E13" i="103" s="1"/>
  <c r="W122" i="129" l="1"/>
  <c r="X121" i="129"/>
  <c r="X86" i="129"/>
  <c r="X85" i="129"/>
  <c r="Z67" i="129"/>
  <c r="Z66" i="129"/>
  <c r="X104" i="129"/>
  <c r="Y103" i="129"/>
  <c r="D28" i="103"/>
  <c r="E28" i="103" s="1"/>
  <c r="X122" i="129" l="1"/>
  <c r="Y121" i="129"/>
  <c r="Y86" i="129"/>
  <c r="Y85" i="129"/>
  <c r="AA67" i="129"/>
  <c r="AA66" i="129"/>
  <c r="Y104" i="129"/>
  <c r="Z103" i="129"/>
  <c r="Y122" i="129" l="1"/>
  <c r="Z121" i="129"/>
  <c r="Z86" i="129"/>
  <c r="Z85" i="129"/>
  <c r="AB67" i="129"/>
  <c r="AB66" i="129"/>
  <c r="Z104" i="129"/>
  <c r="AA103" i="129"/>
  <c r="D29" i="103"/>
  <c r="E29" i="103" s="1"/>
  <c r="Z122" i="129" l="1"/>
  <c r="AA121" i="129"/>
  <c r="AA86" i="129"/>
  <c r="AA85" i="129"/>
  <c r="AC67" i="129"/>
  <c r="AC66" i="129"/>
  <c r="AA104" i="129"/>
  <c r="AB103" i="129"/>
  <c r="D30" i="103"/>
  <c r="E30" i="103" s="1"/>
  <c r="AA122" i="129" l="1"/>
  <c r="AB121" i="129"/>
  <c r="AB86" i="129"/>
  <c r="AB85" i="129"/>
  <c r="AD67" i="129"/>
  <c r="AD66" i="129"/>
  <c r="AC103" i="129"/>
  <c r="AB104" i="129"/>
  <c r="D31" i="103"/>
  <c r="AB122" i="129" l="1"/>
  <c r="AC121" i="129"/>
  <c r="AC86" i="129"/>
  <c r="AC85" i="129"/>
  <c r="D26" i="103"/>
  <c r="AE67" i="129"/>
  <c r="AE66" i="129"/>
  <c r="AD103" i="129"/>
  <c r="AC104" i="129"/>
  <c r="AC122" i="129" l="1"/>
  <c r="AD121" i="129"/>
  <c r="D32" i="103"/>
  <c r="E32" i="103" s="1"/>
  <c r="AD86" i="129"/>
  <c r="AD85" i="129"/>
  <c r="AF67" i="129"/>
  <c r="AF66" i="129"/>
  <c r="AD104" i="129"/>
  <c r="AE103" i="129"/>
  <c r="AD122" i="129" l="1"/>
  <c r="AE121" i="129"/>
  <c r="AE86" i="129"/>
  <c r="AE85" i="129"/>
  <c r="AG67" i="129"/>
  <c r="AG66" i="129"/>
  <c r="AE104" i="129"/>
  <c r="AF103" i="129"/>
  <c r="U15" i="120"/>
  <c r="AE36" i="86"/>
  <c r="AE122" i="129" l="1"/>
  <c r="AF121" i="129"/>
  <c r="AF86" i="129"/>
  <c r="AF85" i="129"/>
  <c r="AH67" i="129"/>
  <c r="AH66" i="129"/>
  <c r="AF104" i="129"/>
  <c r="AG103" i="129"/>
  <c r="AF122" i="129" l="1"/>
  <c r="AG121" i="129"/>
  <c r="AG86" i="129"/>
  <c r="AG85" i="129"/>
  <c r="AH103" i="129"/>
  <c r="AH104" i="129" s="1"/>
  <c r="AG104" i="129"/>
  <c r="AG122" i="129" l="1"/>
  <c r="AH121" i="129"/>
  <c r="AH122" i="129" s="1"/>
  <c r="AH86" i="129"/>
  <c r="AH85" i="129"/>
  <c r="D19" i="103" l="1"/>
  <c r="E19" i="103" s="1"/>
  <c r="E37" i="103" s="1"/>
</calcChain>
</file>

<file path=xl/comments1.xml><?xml version="1.0" encoding="utf-8"?>
<comments xmlns="http://schemas.openxmlformats.org/spreadsheetml/2006/main">
  <authors>
    <author>高齢・障害・求職者雇用支援機構</author>
    <author xml:space="preserve"> </author>
    <author>いいじま</author>
  </authors>
  <commentList>
    <comment ref="M2" authorId="0" shapeId="0">
      <text>
        <r>
          <rPr>
            <b/>
            <sz val="14"/>
            <color indexed="12"/>
            <rFont val="ＭＳ Ｐゴシック"/>
            <family val="3"/>
            <charset val="128"/>
          </rPr>
          <t>様式１号を最初に入力してください。
様式１号に入力すると、各様式に自動表示され手入力が省けます。
また、様式６の日付、ハローワーク来所日も自動で表示されます。</t>
        </r>
      </text>
    </comment>
    <comment ref="N2" authorId="1" shapeId="0">
      <text>
        <r>
          <rPr>
            <b/>
            <sz val="12"/>
            <color indexed="10"/>
            <rFont val="ＭＳ Ｐゴシック"/>
            <family val="3"/>
            <charset val="128"/>
          </rPr>
          <t>提出日を入力（2020/○/○○）　</t>
        </r>
      </text>
    </comment>
    <comment ref="K8" authorId="2" shapeId="0">
      <text>
        <r>
          <rPr>
            <sz val="11"/>
            <color indexed="81"/>
            <rFont val="ＭＳ Ｐゴシック"/>
            <family val="3"/>
            <charset val="128"/>
          </rPr>
          <t>郵便番号を半角数字で入力　　（○○○-○○○○）</t>
        </r>
      </text>
    </comment>
    <comment ref="L8" authorId="2" shapeId="0">
      <text>
        <r>
          <rPr>
            <b/>
            <sz val="14"/>
            <color indexed="81"/>
            <rFont val="ＭＳ Ｐゴシック"/>
            <family val="3"/>
            <charset val="128"/>
          </rPr>
          <t>本社が登記されている住所を正確に入力</t>
        </r>
      </text>
    </comment>
    <comment ref="M12" authorId="1" shapeId="0">
      <text>
        <r>
          <rPr>
            <b/>
            <sz val="11"/>
            <color indexed="81"/>
            <rFont val="ＭＳ Ｐゴシック"/>
            <family val="3"/>
            <charset val="128"/>
          </rPr>
          <t>代表者役職名</t>
        </r>
      </text>
    </comment>
    <comment ref="O12" authorId="0" shapeId="0">
      <text>
        <r>
          <rPr>
            <b/>
            <sz val="11"/>
            <color indexed="81"/>
            <rFont val="ＭＳ Ｐゴシック"/>
            <family val="3"/>
            <charset val="128"/>
          </rPr>
          <t>代表者氏名</t>
        </r>
      </text>
    </comment>
    <comment ref="G35" authorId="1" shapeId="0">
      <text>
        <r>
          <rPr>
            <b/>
            <sz val="10"/>
            <color indexed="81"/>
            <rFont val="ＭＳ Ｐゴシック"/>
            <family val="3"/>
            <charset val="128"/>
          </rPr>
          <t xml:space="preserve">・基礎コースの基礎分野は、「○○基礎科」
・託児サービス支援付き訓練コースの場合は、「○○科（託児）」、託児サービス対応訓練コースの場合は「○○科（託児対応）」
・短時間訓練コースの場合は、「○○科（短時間）」
・職場復帰支援コースの場合は、｢○○科（職場復帰）｣
</t>
        </r>
        <r>
          <rPr>
            <b/>
            <sz val="11"/>
            <color indexed="81"/>
            <rFont val="ＭＳ Ｐゴシック"/>
            <family val="3"/>
            <charset val="128"/>
          </rPr>
          <t>科名の設定に当たり、</t>
        </r>
        <r>
          <rPr>
            <b/>
            <u/>
            <sz val="11"/>
            <color indexed="81"/>
            <rFont val="ＭＳ Ｐゴシック"/>
            <family val="3"/>
            <charset val="128"/>
          </rPr>
          <t>不適切</t>
        </r>
        <r>
          <rPr>
            <b/>
            <sz val="11"/>
            <color indexed="81"/>
            <rFont val="ＭＳ Ｐゴシック"/>
            <family val="3"/>
            <charset val="128"/>
          </rPr>
          <t>な例
①訓練終了後に高度技能者等になれると誤解を招く表現（エキスパート、スペシャリスト、プロフェッショナル）
②「科」と同義の用語（講座、コース）
③記号（！,＆）
④資格名
⑤仕事との関連が不明確な名称（例：パソコン基礎科　改善例：ビジネスパソコン基礎科）</t>
        </r>
      </text>
    </comment>
    <comment ref="K36" authorId="0" shapeId="0">
      <text>
        <r>
          <rPr>
            <b/>
            <sz val="14"/>
            <color indexed="10"/>
            <rFont val="ＭＳ Ｐゴシック"/>
            <family val="3"/>
            <charset val="128"/>
          </rPr>
          <t>20ｘｘ/ｘｘ/ｘｘ　と入力してください。</t>
        </r>
        <r>
          <rPr>
            <b/>
            <sz val="12"/>
            <color indexed="10"/>
            <rFont val="ＭＳ Ｐゴシック"/>
            <family val="3"/>
            <charset val="128"/>
          </rPr>
          <t>　　　　　　　　　　　</t>
        </r>
      </text>
    </comment>
    <comment ref="F39" authorId="1" shapeId="0">
      <text>
        <r>
          <rPr>
            <b/>
            <sz val="9"/>
            <color indexed="81"/>
            <rFont val="ＭＳ Ｐゴシック"/>
            <family val="3"/>
            <charset val="128"/>
          </rPr>
          <t xml:space="preserve"> </t>
        </r>
        <r>
          <rPr>
            <b/>
            <sz val="11"/>
            <color indexed="81"/>
            <rFont val="ＭＳ Ｐゴシック"/>
            <family val="3"/>
            <charset val="128"/>
          </rPr>
          <t>施設名は４０文字までに設定してください。</t>
        </r>
        <r>
          <rPr>
            <sz val="9"/>
            <color indexed="81"/>
            <rFont val="ＭＳ Ｐゴシック"/>
            <family val="3"/>
            <charset val="128"/>
          </rPr>
          <t xml:space="preserve">
</t>
        </r>
      </text>
    </comment>
    <comment ref="F40" authorId="1" shapeId="0">
      <text>
        <r>
          <rPr>
            <b/>
            <sz val="9"/>
            <color indexed="81"/>
            <rFont val="ＭＳ Ｐゴシック"/>
            <family val="3"/>
            <charset val="128"/>
          </rPr>
          <t>郵便番号を半角数字で入力（○○○-○○○○）</t>
        </r>
      </text>
    </comment>
    <comment ref="H40" authorId="1" shapeId="0">
      <text>
        <r>
          <rPr>
            <b/>
            <sz val="11"/>
            <color indexed="10"/>
            <rFont val="ＭＳ Ｐゴシック"/>
            <family val="3"/>
            <charset val="128"/>
          </rPr>
          <t>このセル（H40）に施設所在地（番地まで）を記入してください。</t>
        </r>
        <r>
          <rPr>
            <sz val="9"/>
            <color indexed="81"/>
            <rFont val="ＭＳ Ｐゴシック"/>
            <family val="3"/>
            <charset val="128"/>
          </rPr>
          <t xml:space="preserve">
</t>
        </r>
      </text>
    </comment>
    <comment ref="H41" authorId="1" shapeId="0">
      <text>
        <r>
          <rPr>
            <b/>
            <sz val="11"/>
            <color indexed="10"/>
            <rFont val="ＭＳ Ｐゴシック"/>
            <family val="3"/>
            <charset val="128"/>
          </rPr>
          <t>このセル（H4１）に施設所在地（ビル名等）を記入してください。</t>
        </r>
        <r>
          <rPr>
            <sz val="9"/>
            <color indexed="81"/>
            <rFont val="ＭＳ Ｐゴシック"/>
            <family val="3"/>
            <charset val="128"/>
          </rPr>
          <t xml:space="preserve">
</t>
        </r>
      </text>
    </comment>
    <comment ref="F43" authorId="1" shapeId="0">
      <text>
        <r>
          <rPr>
            <b/>
            <sz val="11"/>
            <color indexed="81"/>
            <rFont val="ＭＳ Ｐゴシック"/>
            <family val="3"/>
            <charset val="128"/>
          </rPr>
          <t xml:space="preserve"> 過去に申請したコースで、認定を受けている実施機関については、実施機関番号を入力してください。
　初めての申請の場合は、「初回」と入力してください</t>
        </r>
      </text>
    </comment>
  </commentList>
</comments>
</file>

<file path=xl/comments10.xml><?xml version="1.0" encoding="utf-8"?>
<comments xmlns="http://schemas.openxmlformats.org/spreadsheetml/2006/main">
  <authors>
    <author>高齢・障害・求職者雇用支援機構</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 ref="W18" authorId="0" shapeId="0">
      <text>
        <r>
          <rPr>
            <b/>
            <sz val="14"/>
            <color indexed="32"/>
            <rFont val="ＭＳ Ｐゴシック"/>
            <family val="3"/>
            <charset val="128"/>
          </rPr>
          <t xml:space="preserve">キャリアコンサルティング担当者（キャリアコンサルタント又はジョブ・カード作成アドバイザー）の要件が確認できる書類（キャリアコンサルタント登録証（写）又はジョブ・カード作成アドバイザー証（写））を添付してください。
</t>
        </r>
        <r>
          <rPr>
            <b/>
            <sz val="14"/>
            <color indexed="10"/>
            <rFont val="ＭＳ Ｐゴシック"/>
            <family val="3"/>
            <charset val="128"/>
          </rPr>
          <t>2名以上配置する場合は、この欄に「別添のとおり」と記入し、別添（任意様式）にて「担当者氏名」「登録番号」を記入したものを添付してください。</t>
        </r>
        <r>
          <rPr>
            <b/>
            <sz val="11"/>
            <color indexed="10"/>
            <rFont val="ＭＳ Ｐゴシック"/>
            <family val="3"/>
            <charset val="128"/>
          </rPr>
          <t xml:space="preserve">
</t>
        </r>
      </text>
    </comment>
  </commentList>
</comments>
</file>

<file path=xl/comments11.xml><?xml version="1.0" encoding="utf-8"?>
<comments xmlns="http://schemas.openxmlformats.org/spreadsheetml/2006/main">
  <authors>
    <author>高齢・障害・求職者雇用支援機構</author>
  </authors>
  <commentList>
    <comment ref="P5" authorId="0" shapeId="0">
      <text>
        <r>
          <rPr>
            <sz val="9"/>
            <color indexed="81"/>
            <rFont val="ＭＳ Ｐゴシック"/>
            <family val="3"/>
            <charset val="128"/>
          </rPr>
          <t>カリキュラムの内容ごとに番号を付してください。</t>
        </r>
      </text>
    </comment>
  </commentList>
</comments>
</file>

<file path=xl/comments12.xml><?xml version="1.0" encoding="utf-8"?>
<comments xmlns="http://schemas.openxmlformats.org/spreadsheetml/2006/main">
  <authors>
    <author>sokusin2</author>
    <author>高齢・障害・求職者雇用支援機構</author>
  </authors>
  <commentList>
    <comment ref="A4" authorId="0" shapeId="0">
      <text>
        <r>
          <rPr>
            <b/>
            <sz val="9"/>
            <color indexed="81"/>
            <rFont val="ＭＳ Ｐゴシック"/>
            <family val="3"/>
            <charset val="128"/>
          </rPr>
          <t>様式１よりリンク</t>
        </r>
        <r>
          <rPr>
            <sz val="9"/>
            <color indexed="81"/>
            <rFont val="ＭＳ Ｐゴシック"/>
            <family val="3"/>
            <charset val="128"/>
          </rPr>
          <t xml:space="preserve">
</t>
        </r>
      </text>
    </comment>
    <comment ref="B6" authorId="0" shapeId="0">
      <text>
        <r>
          <rPr>
            <sz val="9"/>
            <color indexed="81"/>
            <rFont val="ＭＳ Ｐゴシック"/>
            <family val="3"/>
            <charset val="128"/>
          </rPr>
          <t>様式１よりリンク</t>
        </r>
      </text>
    </comment>
    <comment ref="E7" authorId="1" shapeId="0">
      <text>
        <r>
          <rPr>
            <b/>
            <sz val="11"/>
            <color indexed="81"/>
            <rFont val="MS P ゴシック"/>
            <family val="3"/>
            <charset val="128"/>
          </rPr>
          <t>申請時は入力不要です。
補正が完了し、最終データをメール送付する際、訓練番号（受理番号）</t>
        </r>
        <r>
          <rPr>
            <b/>
            <u/>
            <sz val="11"/>
            <color indexed="10"/>
            <rFont val="MS P ゴシック"/>
            <family val="3"/>
            <charset val="128"/>
          </rPr>
          <t>下4桁</t>
        </r>
        <r>
          <rPr>
            <b/>
            <sz val="11"/>
            <color indexed="81"/>
            <rFont val="MS P ゴシック"/>
            <family val="3"/>
            <charset val="128"/>
          </rPr>
          <t>を入力してください。</t>
        </r>
      </text>
    </comment>
    <comment ref="B8" authorId="0" shapeId="0">
      <text>
        <r>
          <rPr>
            <sz val="9"/>
            <color indexed="81"/>
            <rFont val="ＭＳ Ｐゴシック"/>
            <family val="3"/>
            <charset val="128"/>
          </rPr>
          <t>様式5よりリンク</t>
        </r>
      </text>
    </comment>
    <comment ref="B37" authorId="0" shapeId="0">
      <text>
        <r>
          <rPr>
            <sz val="9"/>
            <color indexed="81"/>
            <rFont val="ＭＳ Ｐゴシック"/>
            <family val="3"/>
            <charset val="128"/>
          </rPr>
          <t>様式５よりリンク</t>
        </r>
      </text>
    </comment>
    <comment ref="B38" authorId="0" shapeId="0">
      <text>
        <r>
          <rPr>
            <sz val="9"/>
            <color indexed="81"/>
            <rFont val="ＭＳ Ｐゴシック"/>
            <family val="3"/>
            <charset val="128"/>
          </rPr>
          <t>様式５よりリンク</t>
        </r>
      </text>
    </comment>
    <comment ref="B40" authorId="0" shapeId="0">
      <text>
        <r>
          <rPr>
            <sz val="9"/>
            <color indexed="81"/>
            <rFont val="ＭＳ Ｐゴシック"/>
            <family val="3"/>
            <charset val="128"/>
          </rPr>
          <t>様式５よりリンク</t>
        </r>
      </text>
    </comment>
    <comment ref="B42" authorId="1" shapeId="0">
      <text>
        <r>
          <rPr>
            <b/>
            <sz val="9"/>
            <color indexed="81"/>
            <rFont val="MS P ゴシック"/>
            <family val="3"/>
            <charset val="128"/>
          </rPr>
          <t>●自己負担額がない場合は「教科書代0円」と記入
●介護研修のコースで、資格取得に必要な法定講習（法定時間）の補講を有料で実施する場合は、補講額 を記入
●職場体験、職場見学、企業実習を実施し、別途交通費の負担が発生する場合は、実施日数等も記入
＜例＞　教科書代  5,000円、職場体験等交通費（○日間、実費）</t>
        </r>
      </text>
    </comment>
    <comment ref="P43" authorId="1" shapeId="0">
      <text>
        <r>
          <rPr>
            <b/>
            <sz val="9"/>
            <color indexed="10"/>
            <rFont val="ＭＳ Ｐゴシック"/>
            <family val="3"/>
            <charset val="128"/>
          </rPr>
          <t>6/2～6/12</t>
        </r>
        <r>
          <rPr>
            <sz val="9"/>
            <color indexed="81"/>
            <rFont val="ＭＳ Ｐゴシック"/>
            <family val="3"/>
            <charset val="128"/>
          </rPr>
          <t xml:space="preserve">の間に、必ず２日間以上、施設見学会を設定してください。
●日付を指定しない場合は、第１回目に「随時」と記入。
●記載時間以外にも随時開催する場合は、下段に「上記開催日は、〇時から〇時まで開催しております」等を記入
●第３回目、第４回目がない場合は「なし」と記載するか、欄を削除も可。
</t>
        </r>
      </text>
    </comment>
  </commentList>
</comments>
</file>

<file path=xl/comments13.xml><?xml version="1.0" encoding="utf-8"?>
<comments xmlns="http://schemas.openxmlformats.org/spreadsheetml/2006/main">
  <authors>
    <author>高齢・障害・求職者雇用支援機構</author>
    <author>sokusin2</author>
  </authors>
  <commentList>
    <comment ref="B18" authorId="0" shapeId="0">
      <text>
        <r>
          <rPr>
            <b/>
            <sz val="9"/>
            <color indexed="81"/>
            <rFont val="ＭＳ Ｐゴシック"/>
            <family val="3"/>
            <charset val="128"/>
          </rPr>
          <t>選考予約を実施する場合は、プルダウンで入力してください。</t>
        </r>
      </text>
    </comment>
    <comment ref="B20" authorId="1" shapeId="0">
      <text>
        <r>
          <rPr>
            <b/>
            <sz val="9"/>
            <color indexed="81"/>
            <rFont val="ＭＳ Ｐゴシック"/>
            <family val="3"/>
            <charset val="128"/>
          </rPr>
          <t>様式５よりリンク</t>
        </r>
      </text>
    </comment>
    <comment ref="B25" authorId="1" shapeId="0">
      <text>
        <r>
          <rPr>
            <b/>
            <sz val="9"/>
            <color indexed="81"/>
            <rFont val="ＭＳ Ｐゴシック"/>
            <family val="3"/>
            <charset val="128"/>
          </rPr>
          <t>様式１よりリンク</t>
        </r>
      </text>
    </comment>
    <comment ref="B26" authorId="1" shapeId="0">
      <text>
        <r>
          <rPr>
            <b/>
            <sz val="9"/>
            <color indexed="81"/>
            <rFont val="ＭＳ Ｐゴシック"/>
            <family val="3"/>
            <charset val="128"/>
          </rPr>
          <t>様式４よりリンク</t>
        </r>
      </text>
    </comment>
    <comment ref="B27" authorId="0" shapeId="0">
      <text>
        <r>
          <rPr>
            <b/>
            <sz val="9"/>
            <color indexed="81"/>
            <rFont val="ＭＳ Ｐゴシック"/>
            <family val="3"/>
            <charset val="128"/>
          </rPr>
          <t>様式４よりリンク</t>
        </r>
      </text>
    </comment>
    <comment ref="B29" authorId="1" shapeId="0">
      <text>
        <r>
          <rPr>
            <b/>
            <sz val="9"/>
            <color indexed="81"/>
            <rFont val="ＭＳ Ｐゴシック"/>
            <family val="3"/>
            <charset val="128"/>
          </rPr>
          <t>様式４よりリンク</t>
        </r>
      </text>
    </comment>
    <comment ref="B32" authorId="1" shapeId="0">
      <text>
        <r>
          <rPr>
            <b/>
            <sz val="9"/>
            <color indexed="81"/>
            <rFont val="ＭＳ Ｐゴシック"/>
            <family val="3"/>
            <charset val="128"/>
          </rPr>
          <t>様式４よりリンク</t>
        </r>
      </text>
    </comment>
  </commentList>
</comments>
</file>

<file path=xl/comments14.xml><?xml version="1.0" encoding="utf-8"?>
<comments xmlns="http://schemas.openxmlformats.org/spreadsheetml/2006/main">
  <authors>
    <author>高齢・障害・求職者雇用支援機構</author>
    <author xml:space="preserve"> </author>
    <author>sokusin2</author>
  </authors>
  <commentList>
    <comment ref="H15" authorId="0" shapeId="0">
      <text>
        <r>
          <rPr>
            <b/>
            <sz val="11"/>
            <color indexed="81"/>
            <rFont val="ＭＳ Ｐゴシック"/>
            <family val="3"/>
            <charset val="128"/>
          </rPr>
          <t>右寄せで表示してください。記載を推奨しますが、削除も可能です。</t>
        </r>
      </text>
    </comment>
    <comment ref="B18" authorId="1" shapeId="0">
      <text>
        <r>
          <rPr>
            <b/>
            <sz val="9"/>
            <color indexed="81"/>
            <rFont val="ＭＳ Ｐゴシック"/>
            <family val="3"/>
            <charset val="128"/>
          </rPr>
          <t xml:space="preserve"> 選考予約を実施する場合は、プルダウンで入力してください。</t>
        </r>
      </text>
    </comment>
    <comment ref="B20" authorId="2" shapeId="0">
      <text>
        <r>
          <rPr>
            <b/>
            <sz val="9"/>
            <color indexed="81"/>
            <rFont val="ＭＳ Ｐゴシック"/>
            <family val="3"/>
            <charset val="128"/>
          </rPr>
          <t>様式５よりリンク</t>
        </r>
      </text>
    </comment>
    <comment ref="B26" authorId="2" shapeId="0">
      <text>
        <r>
          <rPr>
            <b/>
            <sz val="9"/>
            <color indexed="81"/>
            <rFont val="ＭＳ Ｐゴシック"/>
            <family val="3"/>
            <charset val="128"/>
          </rPr>
          <t>様式４よりリンク</t>
        </r>
      </text>
    </comment>
    <comment ref="B27" authorId="0" shapeId="0">
      <text>
        <r>
          <rPr>
            <b/>
            <sz val="9"/>
            <color indexed="81"/>
            <rFont val="ＭＳ Ｐゴシック"/>
            <family val="3"/>
            <charset val="128"/>
          </rPr>
          <t>様式４よりリンク</t>
        </r>
      </text>
    </comment>
    <comment ref="B29" authorId="2" shapeId="0">
      <text>
        <r>
          <rPr>
            <b/>
            <sz val="9"/>
            <color indexed="81"/>
            <rFont val="ＭＳ Ｐゴシック"/>
            <family val="3"/>
            <charset val="128"/>
          </rPr>
          <t>様式４よりリンク</t>
        </r>
      </text>
    </comment>
    <comment ref="B32" authorId="2" shapeId="0">
      <text>
        <r>
          <rPr>
            <b/>
            <sz val="9"/>
            <color indexed="81"/>
            <rFont val="ＭＳ Ｐゴシック"/>
            <family val="3"/>
            <charset val="128"/>
          </rPr>
          <t>様式４よりリンク</t>
        </r>
      </text>
    </comment>
    <comment ref="B34" authorId="2" shapeId="0">
      <text>
        <r>
          <rPr>
            <b/>
            <sz val="9"/>
            <color indexed="81"/>
            <rFont val="ＭＳ Ｐゴシック"/>
            <family val="3"/>
            <charset val="128"/>
          </rPr>
          <t>様式１よりリンク</t>
        </r>
      </text>
    </comment>
    <comment ref="B38" authorId="2" shapeId="0">
      <text>
        <r>
          <rPr>
            <b/>
            <sz val="9"/>
            <color indexed="81"/>
            <rFont val="ＭＳ Ｐゴシック"/>
            <family val="3"/>
            <charset val="128"/>
          </rPr>
          <t>様式４よりリンク</t>
        </r>
      </text>
    </comment>
    <comment ref="B40" authorId="2" shapeId="0">
      <text>
        <r>
          <rPr>
            <b/>
            <sz val="9"/>
            <color indexed="81"/>
            <rFont val="ＭＳ Ｐゴシック"/>
            <family val="3"/>
            <charset val="128"/>
          </rPr>
          <t>様式４よりリンク</t>
        </r>
      </text>
    </comment>
  </commentList>
</comments>
</file>

<file path=xl/comments15.xml><?xml version="1.0" encoding="utf-8"?>
<comments xmlns="http://schemas.openxmlformats.org/spreadsheetml/2006/main">
  <authors>
    <author>高齢・障害・求職者雇用支援機構</author>
  </authors>
  <commentList>
    <comment ref="G9" authorId="0" shapeId="0">
      <text>
        <r>
          <rPr>
            <b/>
            <sz val="12"/>
            <color indexed="10"/>
            <rFont val="ＭＳ Ｐゴシック"/>
            <family val="3"/>
            <charset val="128"/>
          </rPr>
          <t>適用日とは</t>
        </r>
        <r>
          <rPr>
            <b/>
            <sz val="12"/>
            <color indexed="81"/>
            <rFont val="ＭＳ Ｐゴシック"/>
            <family val="3"/>
            <charset val="128"/>
          </rPr>
          <t>、「求職者支援訓練に係る就職率確定通知書（様式A-10）」の</t>
        </r>
        <r>
          <rPr>
            <b/>
            <sz val="12"/>
            <color indexed="10"/>
            <rFont val="ＭＳ Ｐゴシック"/>
            <family val="3"/>
            <charset val="128"/>
          </rPr>
          <t>裏面記載の適用日欄にある日付です。　　　　　　　　　　</t>
        </r>
        <r>
          <rPr>
            <b/>
            <sz val="12"/>
            <color indexed="81"/>
            <rFont val="ＭＳ Ｐゴシック"/>
            <family val="3"/>
            <charset val="128"/>
          </rPr>
          <t>　　　　　　　　※通知日ではありません。　</t>
        </r>
        <r>
          <rPr>
            <b/>
            <sz val="9"/>
            <color indexed="81"/>
            <rFont val="ＭＳ Ｐゴシック"/>
            <family val="3"/>
            <charset val="128"/>
          </rPr>
          <t>　</t>
        </r>
      </text>
    </comment>
    <comment ref="S16" authorId="0" shapeId="0">
      <text>
        <r>
          <rPr>
            <sz val="12"/>
            <color indexed="81"/>
            <rFont val="ＭＳ Ｐゴシック"/>
            <family val="3"/>
            <charset val="128"/>
          </rPr>
          <t>各コースごとの雇用適用就職率です。コース案内に訓練コース別の就職率を記載される場合は、この数値を基に</t>
        </r>
        <r>
          <rPr>
            <sz val="12"/>
            <color indexed="10"/>
            <rFont val="ＭＳ Ｐゴシック"/>
            <family val="3"/>
            <charset val="128"/>
          </rPr>
          <t>小数点以下を切り捨てて</t>
        </r>
        <r>
          <rPr>
            <sz val="12"/>
            <color indexed="81"/>
            <rFont val="ＭＳ Ｐゴシック"/>
            <family val="3"/>
            <charset val="128"/>
          </rPr>
          <t>ご使用ください。</t>
        </r>
        <r>
          <rPr>
            <sz val="9"/>
            <color indexed="81"/>
            <rFont val="ＭＳ Ｐゴシック"/>
            <family val="3"/>
            <charset val="128"/>
          </rPr>
          <t xml:space="preserve">
</t>
        </r>
      </text>
    </comment>
  </commentList>
</comments>
</file>

<file path=xl/comments16.xml><?xml version="1.0" encoding="utf-8"?>
<comments xmlns="http://schemas.openxmlformats.org/spreadsheetml/2006/main">
  <authors>
    <author>高齢・障害・求職者雇用支援機構</author>
  </authors>
  <commentList>
    <comment ref="A2" authorId="0" shapeId="0">
      <text>
        <r>
          <rPr>
            <b/>
            <u/>
            <sz val="9"/>
            <color indexed="10"/>
            <rFont val="ＭＳ Ｐゴシック"/>
            <family val="3"/>
            <charset val="128"/>
          </rPr>
          <t>実績枠</t>
        </r>
        <r>
          <rPr>
            <sz val="9"/>
            <color indexed="81"/>
            <rFont val="ＭＳ Ｐゴシック"/>
            <family val="3"/>
            <charset val="128"/>
          </rPr>
          <t>で申請する場合は、本様式を提出してください。</t>
        </r>
      </text>
    </comment>
    <comment ref="C24" authorId="0" shapeId="0">
      <text>
        <r>
          <rPr>
            <b/>
            <sz val="9"/>
            <color indexed="10"/>
            <rFont val="ＭＳ Ｐゴシック"/>
            <family val="3"/>
            <charset val="128"/>
          </rPr>
          <t>令和5年4月1日～令和6年4月8日</t>
        </r>
        <r>
          <rPr>
            <sz val="9"/>
            <color indexed="81"/>
            <rFont val="ＭＳ Ｐゴシック"/>
            <family val="3"/>
            <charset val="128"/>
          </rPr>
          <t>に作成・検証等を行った「自己診断表」が対象となります。</t>
        </r>
      </text>
    </comment>
  </commentList>
</comments>
</file>

<file path=xl/comments17.xml><?xml version="1.0" encoding="utf-8"?>
<comments xmlns="http://schemas.openxmlformats.org/spreadsheetml/2006/main">
  <authors>
    <author>高齢・障害・求職者雇用支援機構</author>
  </authors>
  <commentList>
    <comment ref="A2" authorId="0" shapeId="0">
      <text>
        <r>
          <rPr>
            <b/>
            <u/>
            <sz val="9"/>
            <color indexed="10"/>
            <rFont val="ＭＳ Ｐゴシック"/>
            <family val="3"/>
            <charset val="128"/>
          </rPr>
          <t>新規参入枠</t>
        </r>
        <r>
          <rPr>
            <sz val="9"/>
            <color indexed="81"/>
            <rFont val="ＭＳ Ｐゴシック"/>
            <family val="3"/>
            <charset val="128"/>
          </rPr>
          <t>で申請する場合は、本様式を提出してください。</t>
        </r>
      </text>
    </comment>
    <comment ref="C30" authorId="0" shapeId="0">
      <text>
        <r>
          <rPr>
            <b/>
            <sz val="9"/>
            <color indexed="10"/>
            <rFont val="ＭＳ Ｐゴシック"/>
            <family val="3"/>
            <charset val="128"/>
          </rPr>
          <t>令和5年4月1日～令和6年4月8日</t>
        </r>
        <r>
          <rPr>
            <b/>
            <sz val="9"/>
            <color indexed="81"/>
            <rFont val="ＭＳ Ｐゴシック"/>
            <family val="3"/>
            <charset val="128"/>
          </rPr>
          <t>に作成・検証等を行った「自己診断表」が対象となります。</t>
        </r>
      </text>
    </comment>
    <comment ref="A37" authorId="0" shapeId="0">
      <text>
        <r>
          <rPr>
            <b/>
            <sz val="9"/>
            <color indexed="10"/>
            <rFont val="ＭＳ Ｐゴシック"/>
            <family val="3"/>
            <charset val="128"/>
          </rPr>
          <t>令和5年4月1日～令和6年4月8日</t>
        </r>
        <r>
          <rPr>
            <sz val="9"/>
            <color indexed="81"/>
            <rFont val="ＭＳ Ｐゴシック"/>
            <family val="3"/>
            <charset val="128"/>
          </rPr>
          <t>に終了する委託訓練の実績が対象となります。</t>
        </r>
      </text>
    </comment>
  </commentList>
</comments>
</file>

<file path=xl/comments18.xml><?xml version="1.0" encoding="utf-8"?>
<comments xmlns="http://schemas.openxmlformats.org/spreadsheetml/2006/main">
  <authors>
    <author>高齢・障害・求職者雇用支援機構</author>
  </authors>
  <commentList>
    <comment ref="AD3" authorId="0" shapeId="0">
      <text>
        <r>
          <rPr>
            <b/>
            <sz val="9"/>
            <color indexed="81"/>
            <rFont val="ＭＳ Ｐゴシック"/>
            <family val="3"/>
            <charset val="128"/>
          </rPr>
          <t>高齢・障害・求職者雇用支援機構:</t>
        </r>
        <r>
          <rPr>
            <sz val="9"/>
            <color indexed="81"/>
            <rFont val="ＭＳ Ｐゴシック"/>
            <family val="3"/>
            <charset val="128"/>
          </rPr>
          <t xml:space="preserve">
</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29" authorId="0" shapeId="0">
      <text>
        <r>
          <rPr>
            <b/>
            <sz val="11"/>
            <color indexed="81"/>
            <rFont val="ＭＳ Ｐゴシック"/>
            <family val="3"/>
            <charset val="128"/>
          </rPr>
          <t>年号を選択してください。</t>
        </r>
      </text>
    </comment>
    <comment ref="W29" authorId="0" shapeId="0">
      <text>
        <r>
          <rPr>
            <b/>
            <sz val="11"/>
            <color indexed="81"/>
            <rFont val="ＭＳ Ｐゴシック"/>
            <family val="3"/>
            <charset val="128"/>
          </rPr>
          <t>年号を選択してください。</t>
        </r>
      </text>
    </comment>
    <comment ref="Z90" authorId="0" shapeId="0">
      <text>
        <r>
          <rPr>
            <b/>
            <sz val="12"/>
            <color indexed="10"/>
            <rFont val="ＭＳ Ｐゴシック"/>
            <family val="3"/>
            <charset val="128"/>
          </rPr>
          <t>キャリアコンサルティング担当者が複数名の場合は、行を追加してご記入ください</t>
        </r>
      </text>
    </comment>
  </commentList>
</comments>
</file>

<file path=xl/comments19.xml><?xml version="1.0" encoding="utf-8"?>
<comments xmlns="http://schemas.openxmlformats.org/spreadsheetml/2006/main">
  <authors>
    <author xml:space="preserve"> </author>
    <author>高齢・障害・求職者雇用支援機構</author>
  </authors>
  <commentList>
    <comment ref="E12" authorId="0" shapeId="0">
      <text>
        <r>
          <rPr>
            <sz val="8"/>
            <color indexed="81"/>
            <rFont val="ＭＳ Ｐゴシック"/>
            <family val="3"/>
            <charset val="128"/>
          </rPr>
          <t>郵便番号を入力してください（○○○-○○○○）</t>
        </r>
      </text>
    </comment>
    <comment ref="F14" authorId="1" shapeId="0">
      <text>
        <r>
          <rPr>
            <sz val="8"/>
            <color indexed="81"/>
            <rFont val="ＭＳ Ｐゴシック"/>
            <family val="3"/>
            <charset val="128"/>
          </rPr>
          <t>人数を入れてください。</t>
        </r>
      </text>
    </comment>
    <comment ref="D15" authorId="1" shapeId="0">
      <text>
        <r>
          <rPr>
            <sz val="8"/>
            <color indexed="81"/>
            <rFont val="ＭＳ Ｐゴシック"/>
            <family val="3"/>
            <charset val="128"/>
          </rPr>
          <t>該当する場合にはチェックを入れてください。</t>
        </r>
      </text>
    </comment>
  </commentList>
</comments>
</file>

<file path=xl/comments2.xml><?xml version="1.0" encoding="utf-8"?>
<comments xmlns="http://schemas.openxmlformats.org/spreadsheetml/2006/main">
  <authors>
    <author>高齢・障害・求職者雇用支援機構</author>
    <author>remotemanager</author>
  </authors>
  <commentList>
    <comment ref="G19" authorId="0" shapeId="0">
      <text>
        <r>
          <rPr>
            <b/>
            <sz val="9"/>
            <color indexed="10"/>
            <rFont val="MS P ゴシック"/>
            <family val="3"/>
            <charset val="128"/>
          </rPr>
          <t>小数点第３位を切り捨て、小数点第２位までを入力してください。</t>
        </r>
      </text>
    </comment>
    <comment ref="G20" authorId="1" shapeId="0">
      <text>
        <r>
          <rPr>
            <sz val="9"/>
            <color indexed="81"/>
            <rFont val="ＭＳ Ｐゴシック"/>
            <family val="3"/>
            <charset val="128"/>
          </rPr>
          <t>小数点第３位を切り捨て、小数点第２位までを入力してください。</t>
        </r>
      </text>
    </comment>
    <comment ref="O42" authorId="0" shapeId="0">
      <text>
        <r>
          <rPr>
            <sz val="9"/>
            <color indexed="81"/>
            <rFont val="ＭＳ Ｐゴシック"/>
            <family val="3"/>
            <charset val="128"/>
          </rPr>
          <t xml:space="preserve">
</t>
        </r>
        <r>
          <rPr>
            <b/>
            <sz val="14"/>
            <color indexed="10"/>
            <rFont val="ＭＳ Ｐゴシック"/>
            <family val="3"/>
            <charset val="128"/>
          </rPr>
          <t>ソフトウェアがサポート対象になっているものであるか否か　について〇を記入してください。</t>
        </r>
        <r>
          <rPr>
            <sz val="9"/>
            <color indexed="81"/>
            <rFont val="ＭＳ Ｐゴシック"/>
            <family val="3"/>
            <charset val="128"/>
          </rPr>
          <t xml:space="preserve">
　</t>
        </r>
      </text>
    </comment>
  </commentList>
</comments>
</file>

<file path=xl/comments20.xml><?xml version="1.0" encoding="utf-8"?>
<comments xmlns="http://schemas.openxmlformats.org/spreadsheetml/2006/main">
  <authors>
    <author>當山萌</author>
  </authors>
  <commentList>
    <comment ref="C24" authorId="0" shapeId="0">
      <text>
        <r>
          <rPr>
            <b/>
            <sz val="12"/>
            <color indexed="81"/>
            <rFont val="MS P ゴシック"/>
            <family val="3"/>
            <charset val="128"/>
          </rPr>
          <t>あてはまるものを選択してください。</t>
        </r>
      </text>
    </comment>
  </commentList>
</comments>
</file>

<file path=xl/comments3.xml><?xml version="1.0" encoding="utf-8"?>
<comments xmlns="http://schemas.openxmlformats.org/spreadsheetml/2006/main">
  <authors>
    <author xml:space="preserve"> </author>
    <author>高齢・障害・求職者雇用支援機構</author>
  </authors>
  <commentList>
    <comment ref="D12" authorId="0" shapeId="0">
      <text>
        <r>
          <rPr>
            <b/>
            <sz val="9"/>
            <color indexed="81"/>
            <rFont val="ＭＳ Ｐゴシック"/>
            <family val="3"/>
            <charset val="128"/>
          </rPr>
          <t>平成元年の場合は、
平成１年で入力してください。</t>
        </r>
        <r>
          <rPr>
            <sz val="9"/>
            <color indexed="81"/>
            <rFont val="ＭＳ Ｐゴシック"/>
            <family val="3"/>
            <charset val="128"/>
          </rPr>
          <t xml:space="preserve">
</t>
        </r>
      </text>
    </comment>
    <comment ref="E23" authorId="1" shapeId="0">
      <text>
        <r>
          <rPr>
            <b/>
            <sz val="9"/>
            <color indexed="81"/>
            <rFont val="ＭＳ Ｐゴシック"/>
            <family val="3"/>
            <charset val="128"/>
          </rPr>
          <t>学科、実技が同会場の場合は、「同上」を選んでください</t>
        </r>
      </text>
    </comment>
    <comment ref="A30" authorId="1" shapeId="0">
      <text>
        <r>
          <rPr>
            <b/>
            <sz val="11"/>
            <color indexed="10"/>
            <rFont val="ＭＳ Ｐゴシック"/>
            <family val="3"/>
            <charset val="128"/>
          </rPr>
          <t>令和3年7月18日～令和6年7月17日に終了した職業訓練の実績</t>
        </r>
        <r>
          <rPr>
            <b/>
            <sz val="9"/>
            <color indexed="81"/>
            <rFont val="ＭＳ Ｐゴシック"/>
            <family val="3"/>
            <charset val="128"/>
          </rPr>
          <t>が対象となります。
求職者支援訓練の実績を記載する場合は、コース名、認定番号（4-31-13-××-××××）を入力してください。様式１４号と同一の場合も必ず記入してください。</t>
        </r>
      </text>
    </comment>
    <comment ref="E40" authorId="1" shapeId="0">
      <text>
        <r>
          <rPr>
            <b/>
            <sz val="10"/>
            <color indexed="81"/>
            <rFont val="ＭＳ Ｐゴシック"/>
            <family val="3"/>
            <charset val="128"/>
          </rPr>
          <t>氏名を入力</t>
        </r>
      </text>
    </comment>
    <comment ref="I40" authorId="1" shapeId="0">
      <text>
        <r>
          <rPr>
            <b/>
            <sz val="10"/>
            <color indexed="81"/>
            <rFont val="ＭＳ Ｐゴシック"/>
            <family val="3"/>
            <charset val="128"/>
          </rPr>
          <t>役職を入力</t>
        </r>
      </text>
    </comment>
  </commentList>
</comments>
</file>

<file path=xl/comments4.xml><?xml version="1.0" encoding="utf-8"?>
<comments xmlns="http://schemas.openxmlformats.org/spreadsheetml/2006/main">
  <authors>
    <author xml:space="preserve"> </author>
  </authors>
  <commentList>
    <comment ref="B11" authorId="0" shapeId="0">
      <text>
        <r>
          <rPr>
            <b/>
            <sz val="9"/>
            <color indexed="81"/>
            <rFont val="ＭＳ Ｐゴシック"/>
            <family val="3"/>
            <charset val="128"/>
          </rPr>
          <t>・ 半角入力　　　　　　　　・ 姓と名の間は、半角で１マス空けて入力
・ 日本国籍以外の場合は、アルファベットのカナ読みを入力</t>
        </r>
      </text>
    </comment>
    <comment ref="C11" authorId="0" shapeId="0">
      <text>
        <r>
          <rPr>
            <b/>
            <sz val="9"/>
            <color indexed="81"/>
            <rFont val="ＭＳ Ｐゴシック"/>
            <family val="3"/>
            <charset val="128"/>
          </rPr>
          <t>・ 全角入力　　　　　　　　・ 姓と名の間は、全角で１マス空けて入力
・ 日本国籍以外の場合は、アルファベットを入力　　　</t>
        </r>
      </text>
    </comment>
    <comment ref="D11" authorId="0" shapeId="0">
      <text>
        <r>
          <rPr>
            <b/>
            <sz val="9"/>
            <color indexed="81"/>
            <rFont val="ＭＳ Ｐゴシック"/>
            <family val="3"/>
            <charset val="128"/>
          </rPr>
          <t>大正はT、昭和はＳ、平成はH（半角入力）</t>
        </r>
      </text>
    </comment>
    <comment ref="H11" authorId="0" shapeId="0">
      <text>
        <r>
          <rPr>
            <b/>
            <sz val="9"/>
            <color indexed="81"/>
            <rFont val="ＭＳ Ｐゴシック"/>
            <family val="3"/>
            <charset val="128"/>
          </rPr>
          <t xml:space="preserve"> 男性はM、女性はF （半角入力）</t>
        </r>
      </text>
    </comment>
  </commentList>
</comments>
</file>

<file path=xl/comments5.xml><?xml version="1.0" encoding="utf-8"?>
<comments xmlns="http://schemas.openxmlformats.org/spreadsheetml/2006/main">
  <authors>
    <author>訓練認定課</author>
    <author>高齢・障害・求職者雇用支援機構</author>
    <author>remotemanager</author>
  </authors>
  <commentList>
    <comment ref="Y7" authorId="0" shapeId="0">
      <text>
        <r>
          <rPr>
            <b/>
            <sz val="9"/>
            <color indexed="81"/>
            <rFont val="ＭＳ Ｐゴシック"/>
            <family val="3"/>
            <charset val="128"/>
          </rPr>
          <t>全角で最大100文字
（半角は不可）</t>
        </r>
      </text>
    </comment>
    <comment ref="F17" authorId="1" shapeId="0">
      <text>
        <r>
          <rPr>
            <b/>
            <sz val="9"/>
            <color indexed="10"/>
            <rFont val="MS P ゴシック"/>
            <family val="3"/>
            <charset val="128"/>
          </rPr>
          <t>短時間訓練を申請する場合は、「在職中の者等、訓練の受講にあたり特に配慮を必要とする者」と必ず記入すること</t>
        </r>
      </text>
    </comment>
    <comment ref="F20" authorId="0" shapeId="0">
      <text>
        <r>
          <rPr>
            <b/>
            <sz val="9"/>
            <color indexed="81"/>
            <rFont val="ＭＳ Ｐゴシック"/>
            <family val="3"/>
            <charset val="128"/>
          </rPr>
          <t>全角で最大200文字
（半角は不可）※ハローワークインターネットサービスに掲載されます。</t>
        </r>
      </text>
    </comment>
    <comment ref="A29" authorId="2" shapeId="0">
      <text>
        <r>
          <rPr>
            <b/>
            <sz val="9"/>
            <color indexed="81"/>
            <rFont val="ＭＳ Ｐゴシック"/>
            <family val="3"/>
            <charset val="128"/>
          </rPr>
          <t xml:space="preserve">訓練内容の科目を記載する行が不足する場合は、適宜追加してください。
</t>
        </r>
      </text>
    </comment>
    <comment ref="F29" authorId="0" shapeId="0">
      <text>
        <r>
          <rPr>
            <b/>
            <sz val="9"/>
            <color indexed="81"/>
            <rFont val="ＭＳ Ｐゴシック"/>
            <family val="3"/>
            <charset val="128"/>
          </rPr>
          <t>全角で最大250文字
（半角は不可）※ハローワークインターネットサービスに掲載されます。</t>
        </r>
      </text>
    </comment>
  </commentList>
</comments>
</file>

<file path=xl/comments6.xml><?xml version="1.0" encoding="utf-8"?>
<comments xmlns="http://schemas.openxmlformats.org/spreadsheetml/2006/main">
  <authors>
    <author>高齢・障害・求職者雇用支援機構</author>
  </authors>
  <commentList>
    <comment ref="B3" authorId="0" shapeId="0">
      <text>
        <r>
          <rPr>
            <b/>
            <sz val="11"/>
            <color indexed="10"/>
            <rFont val="ＭＳ Ｐゴシック"/>
            <family val="3"/>
            <charset val="128"/>
          </rPr>
          <t>①介護職員初任者研修、②実務者研修、③生活援助従事者研修、④居宅介護職員初任者研修のいずれかの資格が取得できるコースにおいて職場見学等を実施する場合に記入してください</t>
        </r>
      </text>
    </comment>
    <comment ref="W4" authorId="0" shapeId="0">
      <text>
        <r>
          <rPr>
            <sz val="9"/>
            <color indexed="81"/>
            <rFont val="ＭＳ Ｐゴシック"/>
            <family val="3"/>
            <charset val="128"/>
          </rPr>
          <t>様式1号から自動転記されます。後日提出する場合は、提出日を入力してください。</t>
        </r>
      </text>
    </comment>
    <comment ref="E10" authorId="0" shapeId="0">
      <text>
        <r>
          <rPr>
            <sz val="9"/>
            <color indexed="81"/>
            <rFont val="ＭＳ Ｐゴシック"/>
            <family val="3"/>
            <charset val="128"/>
          </rPr>
          <t>介護保険法又は障害者総合支援法に基づく施設サービス又は在宅サービスを実施している施設（事務所）が対象になります。</t>
        </r>
      </text>
    </comment>
    <comment ref="O10" authorId="0" shapeId="0">
      <text>
        <r>
          <rPr>
            <sz val="9"/>
            <color indexed="81"/>
            <rFont val="ＭＳ Ｐゴシック"/>
            <family val="3"/>
            <charset val="128"/>
          </rPr>
          <t xml:space="preserve">日別計画表（認定様式第６号）に記載した日程を記載してください。
</t>
        </r>
      </text>
    </comment>
    <comment ref="V10" authorId="0" shapeId="0">
      <text>
        <r>
          <rPr>
            <sz val="9"/>
            <color indexed="81"/>
            <rFont val="ＭＳ Ｐゴシック"/>
            <family val="3"/>
            <charset val="128"/>
          </rPr>
          <t>認定申請時点において、やむを得ず未定となる箇所については、「未定」と記載をした上で、職場見学等の実施日までに計画書を、機構支部に提出してください。
申請時点において「未定」にしている箇所や、職場見学等の実施計画に変更が生じる内容については、事前に機構支部へ電話連絡をした上で、速やかに「求職者支援法に基づく認定職業訓練の変更届出書（様式A-13）」と併せて計画書及び変更に伴う認定申請様式を提出して下さい。</t>
        </r>
      </text>
    </comment>
  </commentList>
</comments>
</file>

<file path=xl/comments7.xml><?xml version="1.0" encoding="utf-8"?>
<comments xmlns="http://schemas.openxmlformats.org/spreadsheetml/2006/main">
  <authors>
    <author>高齢・障害・求職者雇用支援機構</author>
  </authors>
  <commentList>
    <comment ref="AH21" authorId="0" shapeId="0">
      <text>
        <r>
          <rPr>
            <sz val="9"/>
            <color indexed="39"/>
            <rFont val="MS P ゴシック"/>
            <family val="3"/>
            <charset val="128"/>
          </rPr>
          <t>※最初の１か月間で職業能力開発講習を完結させる場合、１か月目に職業能力開発講習以外の科目（学科・実技等）を設定することは認められません（最初の１か月間は職業能力開発講習だけを実施する必要があります。）。
※最初の１か月間で職業能力開発講習を完結させる場合は、「能開講習」欄に「○」を記載する必要はございません。</t>
        </r>
      </text>
    </comment>
  </commentList>
</comments>
</file>

<file path=xl/comments8.xml><?xml version="1.0" encoding="utf-8"?>
<comments xmlns="http://schemas.openxmlformats.org/spreadsheetml/2006/main">
  <authors>
    <author>高齢・障害・求職者雇用支援機構</author>
    <author>企画係</author>
  </authors>
  <commentList>
    <comment ref="A8" authorId="0" shapeId="0">
      <text>
        <r>
          <rPr>
            <b/>
            <sz val="12"/>
            <color indexed="81"/>
            <rFont val="HG丸ｺﾞｼｯｸM-PRO"/>
            <family val="3"/>
            <charset val="128"/>
          </rPr>
          <t>【注意】
複数ページになる場合は、   セルを増さず、様式をコピーして使用してください。</t>
        </r>
      </text>
    </comment>
    <comment ref="L8" authorId="1" shapeId="0">
      <text>
        <r>
          <rPr>
            <sz val="11"/>
            <color indexed="81"/>
            <rFont val="ＭＳ Ｐゴシック"/>
            <family val="3"/>
            <charset val="128"/>
          </rPr>
          <t>記入した類型に該当することを証明する書類の提出を省略する場合に選択してください。</t>
        </r>
      </text>
    </comment>
    <comment ref="L9" authorId="0" shapeId="0">
      <text>
        <r>
          <rPr>
            <sz val="11"/>
            <color indexed="81"/>
            <rFont val="ＭＳ Ｐゴシック"/>
            <family val="3"/>
            <charset val="128"/>
          </rPr>
          <t>省略する書類を提出した際の申請書の「受理番号」を記入してください。</t>
        </r>
      </text>
    </comment>
    <comment ref="A148" authorId="0" shapeId="0">
      <text>
        <r>
          <rPr>
            <b/>
            <sz val="12"/>
            <color indexed="81"/>
            <rFont val="HG丸ｺﾞｼｯｸM-PRO"/>
            <family val="3"/>
            <charset val="128"/>
          </rPr>
          <t>【注意】
複数ページになる場合は、   セルを増さず、様式をコピーして使用してください。</t>
        </r>
      </text>
    </comment>
    <comment ref="L148" authorId="1" shapeId="0">
      <text>
        <r>
          <rPr>
            <sz val="11"/>
            <color indexed="81"/>
            <rFont val="ＭＳ Ｐゴシック"/>
            <family val="3"/>
            <charset val="128"/>
          </rPr>
          <t>記入した類型に該当することを証明する書類の提出を省略する場合に選択してください。</t>
        </r>
      </text>
    </comment>
    <comment ref="L149" authorId="0" shapeId="0">
      <text>
        <r>
          <rPr>
            <sz val="11"/>
            <color indexed="81"/>
            <rFont val="ＭＳ Ｐゴシック"/>
            <family val="3"/>
            <charset val="128"/>
          </rPr>
          <t>省略する書類を提出した際の申請書の「受理番号」を記入してください。</t>
        </r>
      </text>
    </comment>
    <comment ref="A287" authorId="0" shapeId="0">
      <text>
        <r>
          <rPr>
            <b/>
            <sz val="12"/>
            <color indexed="81"/>
            <rFont val="HG丸ｺﾞｼｯｸM-PRO"/>
            <family val="3"/>
            <charset val="128"/>
          </rPr>
          <t>【注意】
複数ページになる場合は、   セルを増さず、様式をコピーして使用してください。</t>
        </r>
      </text>
    </comment>
    <comment ref="L287" authorId="1" shapeId="0">
      <text>
        <r>
          <rPr>
            <sz val="11"/>
            <color indexed="81"/>
            <rFont val="ＭＳ Ｐゴシック"/>
            <family val="3"/>
            <charset val="128"/>
          </rPr>
          <t>記入した類型に該当することを証明する書類の提出を省略する場合に選択してください。</t>
        </r>
      </text>
    </comment>
    <comment ref="L288" authorId="0" shapeId="0">
      <text>
        <r>
          <rPr>
            <sz val="11"/>
            <color indexed="81"/>
            <rFont val="ＭＳ Ｐゴシック"/>
            <family val="3"/>
            <charset val="128"/>
          </rPr>
          <t>省略する書類を提出した際の申請書の「受理番号」を記入してください。</t>
        </r>
      </text>
    </comment>
  </commentList>
</comments>
</file>

<file path=xl/comments9.xml><?xml version="1.0" encoding="utf-8"?>
<comments xmlns="http://schemas.openxmlformats.org/spreadsheetml/2006/main">
  <authors>
    <author>高齢・障害・求職者雇用支援機構</author>
  </authors>
  <commentList>
    <comment ref="Z3" authorId="0" shapeId="0">
      <text>
        <r>
          <rPr>
            <b/>
            <sz val="14"/>
            <color indexed="10"/>
            <rFont val="MS P ゴシック"/>
            <family val="3"/>
            <charset val="128"/>
          </rPr>
          <t>日付を入力してください。</t>
        </r>
      </text>
    </comment>
    <comment ref="H13" authorId="0" shapeId="0">
      <text>
        <r>
          <rPr>
            <b/>
            <sz val="14"/>
            <color indexed="81"/>
            <rFont val="ＭＳ Ｐゴシック"/>
            <family val="3"/>
            <charset val="128"/>
          </rPr>
          <t>年号を選んでください</t>
        </r>
      </text>
    </comment>
  </commentList>
</comments>
</file>

<file path=xl/sharedStrings.xml><?xml version="1.0" encoding="utf-8"?>
<sst xmlns="http://schemas.openxmlformats.org/spreadsheetml/2006/main" count="2835" uniqueCount="1718">
  <si>
    <t>20　その他の分野（サービス分野・製造分野）</t>
    <rPh sb="14" eb="16">
      <t>ブンヤ</t>
    </rPh>
    <rPh sb="17" eb="19">
      <t>セイゾウ</t>
    </rPh>
    <rPh sb="19" eb="21">
      <t>ブンヤ</t>
    </rPh>
    <phoneticPr fontId="53"/>
  </si>
  <si>
    <t>代表者役職名・氏名</t>
    <phoneticPr fontId="53"/>
  </si>
  <si>
    <t>記</t>
    <phoneticPr fontId="53"/>
  </si>
  <si>
    <t>㊞</t>
    <phoneticPr fontId="53"/>
  </si>
  <si>
    <t>提出年月日</t>
    <rPh sb="0" eb="2">
      <t>テイシュツ</t>
    </rPh>
    <rPh sb="2" eb="5">
      <t>ネンガッピ</t>
    </rPh>
    <phoneticPr fontId="53"/>
  </si>
  <si>
    <t>第１号</t>
  </si>
  <si>
    <t>訓練科名</t>
    <rPh sb="0" eb="2">
      <t>クンレン</t>
    </rPh>
    <rPh sb="2" eb="4">
      <t>カメイ</t>
    </rPh>
    <rPh sb="3" eb="4">
      <t>メイ</t>
    </rPh>
    <phoneticPr fontId="53"/>
  </si>
  <si>
    <t>Ⅰ　訓練期間・訓練目標</t>
    <rPh sb="2" eb="4">
      <t>クンレン</t>
    </rPh>
    <rPh sb="4" eb="6">
      <t>キカン</t>
    </rPh>
    <rPh sb="7" eb="9">
      <t>クンレン</t>
    </rPh>
    <rPh sb="9" eb="11">
      <t>モクヒョウ</t>
    </rPh>
    <phoneticPr fontId="53"/>
  </si>
  <si>
    <t>訓　練　期　間</t>
    <rPh sb="0" eb="1">
      <t>クン</t>
    </rPh>
    <rPh sb="2" eb="3">
      <t>ネリ</t>
    </rPh>
    <rPh sb="4" eb="5">
      <t>キ</t>
    </rPh>
    <rPh sb="6" eb="7">
      <t>カン</t>
    </rPh>
    <phoneticPr fontId="53"/>
  </si>
  <si>
    <t>訓　練　目　標　（仕上がり像）</t>
    <rPh sb="0" eb="1">
      <t>クン</t>
    </rPh>
    <rPh sb="2" eb="3">
      <t>ネリ</t>
    </rPh>
    <rPh sb="4" eb="5">
      <t>メ</t>
    </rPh>
    <rPh sb="6" eb="7">
      <t>シルベ</t>
    </rPh>
    <rPh sb="9" eb="11">
      <t>シア</t>
    </rPh>
    <rPh sb="13" eb="14">
      <t>ゾウ</t>
    </rPh>
    <phoneticPr fontId="53"/>
  </si>
  <si>
    <r>
      <rPr>
        <b/>
        <sz val="16"/>
        <color indexed="8"/>
        <rFont val="ＭＳ Ｐゴシック"/>
        <family val="3"/>
        <charset val="128"/>
      </rPr>
      <t>Ⅱ　知識、技能・技術に関する能力　</t>
    </r>
    <r>
      <rPr>
        <b/>
        <sz val="14"/>
        <color indexed="8"/>
        <rFont val="ＭＳ Ｐゴシック"/>
        <family val="3"/>
        <charset val="128"/>
      </rPr>
      <t>　（「知識、技能・技術に関する評価項目」ごとに、該当する欄に○を記載）　　</t>
    </r>
    <rPh sb="29" eb="30">
      <t>カン</t>
    </rPh>
    <rPh sb="32" eb="34">
      <t>ヒョウカ</t>
    </rPh>
    <rPh sb="34" eb="36">
      <t>コウモク</t>
    </rPh>
    <phoneticPr fontId="86"/>
  </si>
  <si>
    <t>　（１）科目評価</t>
    <rPh sb="4" eb="6">
      <t>カモク</t>
    </rPh>
    <rPh sb="6" eb="8">
      <t>ヒョウカ</t>
    </rPh>
    <phoneticPr fontId="86"/>
  </si>
  <si>
    <t>科目名</t>
    <rPh sb="0" eb="3">
      <t>カモクメイ</t>
    </rPh>
    <phoneticPr fontId="53"/>
  </si>
  <si>
    <t>評価</t>
    <rPh sb="0" eb="2">
      <t>ヒョウカ</t>
    </rPh>
    <phoneticPr fontId="53"/>
  </si>
  <si>
    <t>知識、技能・技術に関する評価項目</t>
    <rPh sb="0" eb="2">
      <t>チシキ</t>
    </rPh>
    <rPh sb="3" eb="5">
      <t>ギノウ</t>
    </rPh>
    <rPh sb="6" eb="8">
      <t>ギジュツ</t>
    </rPh>
    <rPh sb="9" eb="10">
      <t>カン</t>
    </rPh>
    <rPh sb="12" eb="14">
      <t>ヒョウカ</t>
    </rPh>
    <rPh sb="14" eb="16">
      <t>コウモク</t>
    </rPh>
    <phoneticPr fontId="53"/>
  </si>
  <si>
    <t>（申請者）</t>
    <rPh sb="1" eb="4">
      <t>シンセイシャ</t>
    </rPh>
    <phoneticPr fontId="53"/>
  </si>
  <si>
    <t>所在地</t>
  </si>
  <si>
    <t>商号又は名称</t>
    <rPh sb="0" eb="2">
      <t>ショウゴウ</t>
    </rPh>
    <rPh sb="2" eb="3">
      <t>マタ</t>
    </rPh>
    <rPh sb="4" eb="6">
      <t>メイショウ</t>
    </rPh>
    <phoneticPr fontId="53"/>
  </si>
  <si>
    <t>職業訓練認定申請書</t>
    <rPh sb="0" eb="2">
      <t>ショクギョウ</t>
    </rPh>
    <rPh sb="2" eb="4">
      <t>クンレン</t>
    </rPh>
    <rPh sb="4" eb="6">
      <t>ニンテイ</t>
    </rPh>
    <rPh sb="6" eb="9">
      <t>シンセイショ</t>
    </rPh>
    <phoneticPr fontId="53"/>
  </si>
  <si>
    <t>※該当する分野（１つ）にチェックを入れてください。</t>
  </si>
  <si>
    <t>（２）訓練期間</t>
    <rPh sb="5" eb="7">
      <t>キカン</t>
    </rPh>
    <phoneticPr fontId="53"/>
  </si>
  <si>
    <t>　　所　　在　　地</t>
  </si>
  <si>
    <t>５　訓練実施機関番号</t>
    <rPh sb="6" eb="8">
      <t>キカン</t>
    </rPh>
    <rPh sb="8" eb="10">
      <t>バンゴウ</t>
    </rPh>
    <phoneticPr fontId="53"/>
  </si>
  <si>
    <t>施設名：</t>
    <rPh sb="0" eb="2">
      <t>シセツ</t>
    </rPh>
    <rPh sb="2" eb="3">
      <t>メイ</t>
    </rPh>
    <phoneticPr fontId="53"/>
  </si>
  <si>
    <t>担当者：</t>
    <rPh sb="0" eb="3">
      <t>タントウシャ</t>
    </rPh>
    <phoneticPr fontId="53"/>
  </si>
  <si>
    <t>申請書受理日：</t>
    <rPh sb="0" eb="3">
      <t>シンセイショ</t>
    </rPh>
    <rPh sb="3" eb="5">
      <t>ジュリ</t>
    </rPh>
    <rPh sb="5" eb="6">
      <t>ビ</t>
    </rPh>
    <phoneticPr fontId="53"/>
  </si>
  <si>
    <t>（注　意　事　項）</t>
    <rPh sb="1" eb="2">
      <t>チュウ</t>
    </rPh>
    <rPh sb="3" eb="4">
      <t>イ</t>
    </rPh>
    <rPh sb="5" eb="6">
      <t>コト</t>
    </rPh>
    <rPh sb="7" eb="8">
      <t>コウ</t>
    </rPh>
    <phoneticPr fontId="53"/>
  </si>
  <si>
    <t>※機構処理欄</t>
    <rPh sb="1" eb="3">
      <t>キコウ</t>
    </rPh>
    <rPh sb="3" eb="5">
      <t>ショリ</t>
    </rPh>
    <rPh sb="5" eb="6">
      <t>ラン</t>
    </rPh>
    <phoneticPr fontId="53"/>
  </si>
  <si>
    <r>
      <rPr>
        <b/>
        <sz val="16"/>
        <rFont val="ＭＳ 明朝"/>
        <family val="1"/>
        <charset val="128"/>
      </rPr>
      <t>様式第1号</t>
    </r>
    <r>
      <rPr>
        <sz val="16"/>
        <rFont val="ＭＳ 明朝"/>
        <family val="1"/>
        <charset val="128"/>
      </rPr>
      <t>（第1条関係）（表面）</t>
    </r>
    <rPh sb="6" eb="7">
      <t>ダイ</t>
    </rPh>
    <rPh sb="8" eb="9">
      <t>ジョウ</t>
    </rPh>
    <rPh sb="9" eb="11">
      <t>カンケイ</t>
    </rPh>
    <rPh sb="13" eb="14">
      <t>オモテ</t>
    </rPh>
    <rPh sb="14" eb="15">
      <t>メン</t>
    </rPh>
    <phoneticPr fontId="53"/>
  </si>
  <si>
    <t>１　訓練の種別</t>
    <rPh sb="2" eb="4">
      <t>クンレン</t>
    </rPh>
    <rPh sb="5" eb="7">
      <t>シュベツ</t>
    </rPh>
    <phoneticPr fontId="53"/>
  </si>
  <si>
    <t>氏名</t>
    <rPh sb="0" eb="2">
      <t>シメイ</t>
    </rPh>
    <phoneticPr fontId="53"/>
  </si>
  <si>
    <t>印</t>
    <rPh sb="0" eb="1">
      <t>シルシ</t>
    </rPh>
    <phoneticPr fontId="53"/>
  </si>
  <si>
    <t>社会保険
労務士
記載欄</t>
    <rPh sb="0" eb="2">
      <t>シャカイ</t>
    </rPh>
    <rPh sb="2" eb="4">
      <t>ホケン</t>
    </rPh>
    <rPh sb="5" eb="8">
      <t>ロウムシ</t>
    </rPh>
    <rPh sb="9" eb="11">
      <t>キサイ</t>
    </rPh>
    <rPh sb="11" eb="12">
      <t>ラン</t>
    </rPh>
    <phoneticPr fontId="53"/>
  </si>
  <si>
    <t>（裏面）</t>
    <rPh sb="1" eb="3">
      <t>リメン</t>
    </rPh>
    <phoneticPr fontId="53"/>
  </si>
  <si>
    <t xml:space="preserve"> ※　計画審査に当たって特記する事項がある場合に記入すること。
</t>
    <rPh sb="3" eb="5">
      <t>ケイカク</t>
    </rPh>
    <rPh sb="5" eb="7">
      <t>シンサ</t>
    </rPh>
    <phoneticPr fontId="53"/>
  </si>
  <si>
    <t>企業実習を行う場合</t>
    <rPh sb="0" eb="2">
      <t>キギョウ</t>
    </rPh>
    <rPh sb="2" eb="4">
      <t>ジッシュウ</t>
    </rPh>
    <rPh sb="5" eb="6">
      <t>オコナ</t>
    </rPh>
    <rPh sb="7" eb="9">
      <t>バアイ</t>
    </rPh>
    <phoneticPr fontId="53"/>
  </si>
  <si>
    <t>その他</t>
    <rPh sb="2" eb="3">
      <t>タ</t>
    </rPh>
    <phoneticPr fontId="53"/>
  </si>
  <si>
    <t>・書庫等の施錠</t>
    <rPh sb="1" eb="4">
      <t>ショコトウ</t>
    </rPh>
    <rPh sb="5" eb="7">
      <t>セジョウ</t>
    </rPh>
    <phoneticPr fontId="53"/>
  </si>
  <si>
    <t>・事務室の入り口の施錠</t>
    <rPh sb="1" eb="4">
      <t>ジムシツ</t>
    </rPh>
    <rPh sb="5" eb="6">
      <t>イ</t>
    </rPh>
    <rPh sb="7" eb="8">
      <t>グチ</t>
    </rPh>
    <rPh sb="9" eb="11">
      <t>セジョウ</t>
    </rPh>
    <phoneticPr fontId="53"/>
  </si>
  <si>
    <t>個人情報保護の体制</t>
    <rPh sb="0" eb="2">
      <t>コジン</t>
    </rPh>
    <rPh sb="2" eb="4">
      <t>ジョウホウ</t>
    </rPh>
    <rPh sb="4" eb="6">
      <t>ホゴ</t>
    </rPh>
    <rPh sb="7" eb="9">
      <t>タイセイ</t>
    </rPh>
    <phoneticPr fontId="53"/>
  </si>
  <si>
    <t>講師の指導経験・業務経験年数</t>
    <rPh sb="0" eb="2">
      <t>コウシ</t>
    </rPh>
    <rPh sb="3" eb="5">
      <t>シドウ</t>
    </rPh>
    <rPh sb="5" eb="7">
      <t>ケイケン</t>
    </rPh>
    <rPh sb="8" eb="10">
      <t>ギョウム</t>
    </rPh>
    <rPh sb="10" eb="12">
      <t>ケイケン</t>
    </rPh>
    <rPh sb="12" eb="14">
      <t>ネンスウ</t>
    </rPh>
    <phoneticPr fontId="53"/>
  </si>
  <si>
    <t>講師の資格・免許</t>
    <rPh sb="0" eb="2">
      <t>コウシ</t>
    </rPh>
    <rPh sb="3" eb="5">
      <t>シカク</t>
    </rPh>
    <rPh sb="6" eb="8">
      <t>メンキョ</t>
    </rPh>
    <phoneticPr fontId="53"/>
  </si>
  <si>
    <t>・あり（教室・実習室とは完全に分離されていない）</t>
    <rPh sb="4" eb="6">
      <t>キョウシツ</t>
    </rPh>
    <rPh sb="7" eb="10">
      <t>ジッシュウシツ</t>
    </rPh>
    <rPh sb="12" eb="14">
      <t>カンゼン</t>
    </rPh>
    <rPh sb="15" eb="17">
      <t>ブンリ</t>
    </rPh>
    <phoneticPr fontId="53"/>
  </si>
  <si>
    <t>事務室</t>
    <rPh sb="0" eb="3">
      <t>ジムシツ</t>
    </rPh>
    <phoneticPr fontId="53"/>
  </si>
  <si>
    <t>洗面所</t>
    <rPh sb="0" eb="2">
      <t>センメン</t>
    </rPh>
    <rPh sb="2" eb="3">
      <t>ジョ</t>
    </rPh>
    <phoneticPr fontId="53"/>
  </si>
  <si>
    <t>トイレ(男女別）</t>
    <rPh sb="4" eb="6">
      <t>ダンジョ</t>
    </rPh>
    <rPh sb="6" eb="7">
      <t>ベツ</t>
    </rPh>
    <phoneticPr fontId="53"/>
  </si>
  <si>
    <t>空調（冷暖房）・換気(窓)</t>
    <rPh sb="0" eb="2">
      <t>クウチョウ</t>
    </rPh>
    <rPh sb="3" eb="6">
      <t>レイダンボウ</t>
    </rPh>
    <rPh sb="8" eb="10">
      <t>カンキ</t>
    </rPh>
    <rPh sb="11" eb="12">
      <t>マド</t>
    </rPh>
    <phoneticPr fontId="53"/>
  </si>
  <si>
    <t>照明（室内の場合）</t>
    <rPh sb="0" eb="2">
      <t>ショウメイ</t>
    </rPh>
    <rPh sb="3" eb="5">
      <t>シツナイ</t>
    </rPh>
    <rPh sb="6" eb="8">
      <t>バアイ</t>
    </rPh>
    <phoneticPr fontId="53"/>
  </si>
  <si>
    <t>・定期点検等必要な措置を講じていない</t>
    <rPh sb="1" eb="3">
      <t>テイキ</t>
    </rPh>
    <rPh sb="3" eb="5">
      <t>テンケン</t>
    </rPh>
    <rPh sb="5" eb="6">
      <t>トウ</t>
    </rPh>
    <rPh sb="6" eb="8">
      <t>ヒツヨウ</t>
    </rPh>
    <rPh sb="9" eb="11">
      <t>ソチ</t>
    </rPh>
    <rPh sb="12" eb="13">
      <t>コウ</t>
    </rPh>
    <phoneticPr fontId="53"/>
  </si>
  <si>
    <t>・確保していない</t>
    <rPh sb="1" eb="3">
      <t>カクホ</t>
    </rPh>
    <phoneticPr fontId="53"/>
  </si>
  <si>
    <t>・一部確保している</t>
    <rPh sb="1" eb="3">
      <t>イチブ</t>
    </rPh>
    <rPh sb="3" eb="5">
      <t>カクホ</t>
    </rPh>
    <phoneticPr fontId="53"/>
  </si>
  <si>
    <t>※パソコン関係</t>
    <rPh sb="5" eb="7">
      <t>カンケイ</t>
    </rPh>
    <phoneticPr fontId="53"/>
  </si>
  <si>
    <t>・教室総面積を定員で除した数値</t>
    <rPh sb="1" eb="3">
      <t>キョウシツ</t>
    </rPh>
    <rPh sb="3" eb="6">
      <t>ソウメンセキ</t>
    </rPh>
    <rPh sb="7" eb="9">
      <t>テイイン</t>
    </rPh>
    <rPh sb="10" eb="11">
      <t>ジョ</t>
    </rPh>
    <rPh sb="13" eb="15">
      <t>スウチ</t>
    </rPh>
    <phoneticPr fontId="53"/>
  </si>
  <si>
    <t>・事務、休憩エリアは含まない。</t>
    <rPh sb="1" eb="3">
      <t>ジム</t>
    </rPh>
    <rPh sb="4" eb="6">
      <t>キュウケイ</t>
    </rPh>
    <rPh sb="10" eb="11">
      <t>フク</t>
    </rPh>
    <phoneticPr fontId="53"/>
  </si>
  <si>
    <t>教室面積等</t>
    <rPh sb="0" eb="2">
      <t>キョウシツ</t>
    </rPh>
    <rPh sb="2" eb="4">
      <t>メンセキ</t>
    </rPh>
    <rPh sb="4" eb="5">
      <t>トウ</t>
    </rPh>
    <phoneticPr fontId="53"/>
  </si>
  <si>
    <t>教　室　設　備</t>
    <rPh sb="0" eb="3">
      <t>キョウシツ</t>
    </rPh>
    <rPh sb="4" eb="7">
      <t>セツビ</t>
    </rPh>
    <phoneticPr fontId="53"/>
  </si>
  <si>
    <t>訓練時間の標準時間</t>
    <rPh sb="0" eb="2">
      <t>クンレン</t>
    </rPh>
    <rPh sb="2" eb="4">
      <t>ジカン</t>
    </rPh>
    <rPh sb="5" eb="7">
      <t>ヒョウジュン</t>
    </rPh>
    <rPh sb="7" eb="9">
      <t>ジカン</t>
    </rPh>
    <phoneticPr fontId="53"/>
  </si>
  <si>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53"/>
  </si>
  <si>
    <t>基本条件</t>
    <rPh sb="0" eb="2">
      <t>キホン</t>
    </rPh>
    <rPh sb="2" eb="4">
      <t>ジョウケン</t>
    </rPh>
    <phoneticPr fontId="53"/>
  </si>
  <si>
    <t>内　　　　　　　　　　　　　　　容</t>
    <rPh sb="0" eb="1">
      <t>ウチ</t>
    </rPh>
    <rPh sb="16" eb="17">
      <t>カタチ</t>
    </rPh>
    <phoneticPr fontId="53"/>
  </si>
  <si>
    <t>点　検　項　目</t>
    <rPh sb="0" eb="3">
      <t>テンケン</t>
    </rPh>
    <rPh sb="4" eb="7">
      <t>コウモク</t>
    </rPh>
    <phoneticPr fontId="53"/>
  </si>
  <si>
    <t>実施体制等確認表</t>
    <rPh sb="0" eb="2">
      <t>ジッシ</t>
    </rPh>
    <rPh sb="2" eb="4">
      <t>タイセイ</t>
    </rPh>
    <rPh sb="4" eb="5">
      <t>トウ</t>
    </rPh>
    <rPh sb="5" eb="7">
      <t>カクニン</t>
    </rPh>
    <rPh sb="7" eb="8">
      <t>ヒョウ</t>
    </rPh>
    <phoneticPr fontId="53"/>
  </si>
  <si>
    <t>訓練実施機関・施設の概要</t>
    <rPh sb="0" eb="2">
      <t>クンレン</t>
    </rPh>
    <rPh sb="2" eb="4">
      <t>ジッシ</t>
    </rPh>
    <rPh sb="4" eb="6">
      <t>キカン</t>
    </rPh>
    <rPh sb="7" eb="9">
      <t>シセツ</t>
    </rPh>
    <rPh sb="10" eb="12">
      <t>ガイヨウ</t>
    </rPh>
    <phoneticPr fontId="53"/>
  </si>
  <si>
    <t>【訓練実施機関】</t>
    <rPh sb="1" eb="3">
      <t>クンレン</t>
    </rPh>
    <rPh sb="3" eb="5">
      <t>ジッシ</t>
    </rPh>
    <rPh sb="5" eb="7">
      <t>キカン</t>
    </rPh>
    <phoneticPr fontId="53"/>
  </si>
  <si>
    <t>訓練実施機関番号</t>
    <rPh sb="0" eb="2">
      <t>クンレン</t>
    </rPh>
    <rPh sb="2" eb="4">
      <t>ジッシ</t>
    </rPh>
    <rPh sb="4" eb="6">
      <t>キカン</t>
    </rPh>
    <rPh sb="6" eb="8">
      <t>バンゴウ</t>
    </rPh>
    <phoneticPr fontId="53"/>
  </si>
  <si>
    <t>訓練実施機関名（カナ）</t>
    <rPh sb="0" eb="2">
      <t>クンレン</t>
    </rPh>
    <rPh sb="2" eb="4">
      <t>ジッシ</t>
    </rPh>
    <rPh sb="4" eb="6">
      <t>キカン</t>
    </rPh>
    <rPh sb="6" eb="7">
      <t>ジンメイ</t>
    </rPh>
    <phoneticPr fontId="53"/>
  </si>
  <si>
    <t>訓練実施機関名</t>
    <rPh sb="0" eb="2">
      <t>クンレン</t>
    </rPh>
    <rPh sb="2" eb="4">
      <t>ジッシ</t>
    </rPh>
    <rPh sb="4" eb="6">
      <t>キカン</t>
    </rPh>
    <rPh sb="6" eb="7">
      <t>ジンメイ</t>
    </rPh>
    <phoneticPr fontId="53"/>
  </si>
  <si>
    <t>雇用保険適用事業所番号</t>
    <rPh sb="0" eb="2">
      <t>コヨウ</t>
    </rPh>
    <rPh sb="2" eb="4">
      <t>ホケン</t>
    </rPh>
    <rPh sb="4" eb="6">
      <t>テキヨウ</t>
    </rPh>
    <rPh sb="6" eb="9">
      <t>ジギョウショ</t>
    </rPh>
    <rPh sb="9" eb="11">
      <t>バンゴウ</t>
    </rPh>
    <phoneticPr fontId="53"/>
  </si>
  <si>
    <t>所在地</t>
    <rPh sb="0" eb="3">
      <t>ショザイチ</t>
    </rPh>
    <phoneticPr fontId="53"/>
  </si>
  <si>
    <t>設立年月日</t>
  </si>
  <si>
    <t>訓練実施機関の属性</t>
    <rPh sb="0" eb="2">
      <t>クンレン</t>
    </rPh>
    <rPh sb="2" eb="4">
      <t>ジッシ</t>
    </rPh>
    <rPh sb="4" eb="6">
      <t>キカン</t>
    </rPh>
    <rPh sb="7" eb="9">
      <t>ゾクセイ</t>
    </rPh>
    <phoneticPr fontId="53"/>
  </si>
  <si>
    <t>加盟団体名</t>
    <rPh sb="0" eb="2">
      <t>カメイ</t>
    </rPh>
    <rPh sb="2" eb="4">
      <t>ダンタイ</t>
    </rPh>
    <rPh sb="4" eb="5">
      <t>メイ</t>
    </rPh>
    <phoneticPr fontId="53"/>
  </si>
  <si>
    <t>【訓練実施施設】</t>
    <rPh sb="1" eb="3">
      <t>クンレン</t>
    </rPh>
    <rPh sb="3" eb="5">
      <t>ジッシ</t>
    </rPh>
    <rPh sb="5" eb="7">
      <t>シセツ</t>
    </rPh>
    <phoneticPr fontId="53"/>
  </si>
  <si>
    <t>訓練実施施設名</t>
    <rPh sb="0" eb="2">
      <t>クンレン</t>
    </rPh>
    <rPh sb="2" eb="4">
      <t>ジッシ</t>
    </rPh>
    <rPh sb="4" eb="6">
      <t>シセツ</t>
    </rPh>
    <rPh sb="6" eb="7">
      <t>メイ</t>
    </rPh>
    <phoneticPr fontId="53"/>
  </si>
  <si>
    <t>訓練実施施設</t>
    <rPh sb="0" eb="2">
      <t>クンレン</t>
    </rPh>
    <rPh sb="2" eb="4">
      <t>ジッシ</t>
    </rPh>
    <rPh sb="4" eb="6">
      <t>シセツ</t>
    </rPh>
    <phoneticPr fontId="53"/>
  </si>
  <si>
    <t>人</t>
    <rPh sb="0" eb="1">
      <t>ニン</t>
    </rPh>
    <phoneticPr fontId="53"/>
  </si>
  <si>
    <r>
      <t>事業</t>
    </r>
    <r>
      <rPr>
        <sz val="11"/>
        <rFont val="ＭＳ Ｐゴシック"/>
        <family val="3"/>
        <charset val="128"/>
      </rPr>
      <t>内容</t>
    </r>
    <rPh sb="0" eb="2">
      <t>ジギョウ</t>
    </rPh>
    <rPh sb="2" eb="4">
      <t>ナイヨウ</t>
    </rPh>
    <phoneticPr fontId="53"/>
  </si>
  <si>
    <t>業種名</t>
    <rPh sb="0" eb="2">
      <t>ギョウシュ</t>
    </rPh>
    <rPh sb="2" eb="3">
      <t>メイ</t>
    </rPh>
    <phoneticPr fontId="53"/>
  </si>
  <si>
    <t>【訓練実施運営体制】</t>
    <rPh sb="1" eb="3">
      <t>クンレン</t>
    </rPh>
    <rPh sb="3" eb="5">
      <t>ジッシ</t>
    </rPh>
    <rPh sb="5" eb="7">
      <t>ウンエイ</t>
    </rPh>
    <rPh sb="7" eb="9">
      <t>タイセイ</t>
    </rPh>
    <phoneticPr fontId="53"/>
  </si>
  <si>
    <t>事務室所在地</t>
    <rPh sb="0" eb="3">
      <t>ジムシツ</t>
    </rPh>
    <rPh sb="3" eb="6">
      <t>ショザイチ</t>
    </rPh>
    <phoneticPr fontId="53"/>
  </si>
  <si>
    <t>分</t>
    <rPh sb="0" eb="1">
      <t>フン</t>
    </rPh>
    <phoneticPr fontId="53"/>
  </si>
  <si>
    <t>責任者</t>
    <rPh sb="0" eb="3">
      <t>セキニンシャ</t>
    </rPh>
    <phoneticPr fontId="53"/>
  </si>
  <si>
    <t>氏名(役職）</t>
    <rPh sb="0" eb="2">
      <t>シメイ</t>
    </rPh>
    <rPh sb="3" eb="5">
      <t>ヤクショク</t>
    </rPh>
    <phoneticPr fontId="53"/>
  </si>
  <si>
    <t>訓練カリキュラム</t>
    <rPh sb="0" eb="2">
      <t>クンレン</t>
    </rPh>
    <phoneticPr fontId="53"/>
  </si>
  <si>
    <t>訓練実施機関名：</t>
    <rPh sb="0" eb="2">
      <t>クンレン</t>
    </rPh>
    <rPh sb="2" eb="4">
      <t>ジッシ</t>
    </rPh>
    <rPh sb="4" eb="6">
      <t>キカン</t>
    </rPh>
    <rPh sb="6" eb="7">
      <t>メイ</t>
    </rPh>
    <phoneticPr fontId="53"/>
  </si>
  <si>
    <t>訓練科名</t>
    <rPh sb="0" eb="2">
      <t>クンレン</t>
    </rPh>
    <rPh sb="2" eb="4">
      <t>カメイ</t>
    </rPh>
    <phoneticPr fontId="53"/>
  </si>
  <si>
    <t>募集期間（予定）</t>
    <rPh sb="0" eb="2">
      <t>ボシュウ</t>
    </rPh>
    <rPh sb="2" eb="4">
      <t>キカン</t>
    </rPh>
    <rPh sb="5" eb="7">
      <t>ヨテイ</t>
    </rPh>
    <phoneticPr fontId="53"/>
  </si>
  <si>
    <t>選考日（予定）</t>
    <rPh sb="0" eb="2">
      <t>センコウ</t>
    </rPh>
    <rPh sb="2" eb="3">
      <t>ヒ</t>
    </rPh>
    <rPh sb="4" eb="6">
      <t>ヨテイ</t>
    </rPh>
    <phoneticPr fontId="53"/>
  </si>
  <si>
    <t>選考方法</t>
    <rPh sb="0" eb="2">
      <t>センコウ</t>
    </rPh>
    <rPh sb="2" eb="4">
      <t>ホウホウ</t>
    </rPh>
    <phoneticPr fontId="53"/>
  </si>
  <si>
    <t>選考結果通知日</t>
    <rPh sb="0" eb="2">
      <t>センコウ</t>
    </rPh>
    <rPh sb="2" eb="4">
      <t>ケッカ</t>
    </rPh>
    <rPh sb="4" eb="6">
      <t>ツウチ</t>
    </rPh>
    <rPh sb="6" eb="7">
      <t>ビ</t>
    </rPh>
    <phoneticPr fontId="53"/>
  </si>
  <si>
    <t>訓練期間</t>
    <rPh sb="0" eb="2">
      <t>クンレン</t>
    </rPh>
    <rPh sb="2" eb="4">
      <t>キカン</t>
    </rPh>
    <phoneticPr fontId="53"/>
  </si>
  <si>
    <t>訓練時間</t>
    <rPh sb="0" eb="2">
      <t>クンレン</t>
    </rPh>
    <rPh sb="2" eb="4">
      <t>ジカン</t>
    </rPh>
    <phoneticPr fontId="53"/>
  </si>
  <si>
    <t>訓練目標
（仕上がり像）</t>
    <rPh sb="0" eb="2">
      <t>クンレン</t>
    </rPh>
    <rPh sb="2" eb="4">
      <t>モクヒョウ</t>
    </rPh>
    <rPh sb="6" eb="8">
      <t>シア</t>
    </rPh>
    <rPh sb="10" eb="11">
      <t>ゾウ</t>
    </rPh>
    <phoneticPr fontId="53"/>
  </si>
  <si>
    <t>訓練修了後に取得
できる資格</t>
    <rPh sb="0" eb="2">
      <t>クンレン</t>
    </rPh>
    <rPh sb="2" eb="5">
      <t>シュウリョウゴ</t>
    </rPh>
    <rPh sb="6" eb="8">
      <t>シュトク</t>
    </rPh>
    <rPh sb="12" eb="14">
      <t>シカク</t>
    </rPh>
    <phoneticPr fontId="53"/>
  </si>
  <si>
    <t>科目</t>
    <rPh sb="0" eb="2">
      <t>カモク</t>
    </rPh>
    <phoneticPr fontId="53"/>
  </si>
  <si>
    <t>科目の内容</t>
    <rPh sb="0" eb="2">
      <t>カモク</t>
    </rPh>
    <rPh sb="3" eb="5">
      <t>ナイヨウ</t>
    </rPh>
    <phoneticPr fontId="53"/>
  </si>
  <si>
    <t>実   技</t>
    <rPh sb="0" eb="1">
      <t>ジツ</t>
    </rPh>
    <rPh sb="4" eb="5">
      <t>ワザ</t>
    </rPh>
    <phoneticPr fontId="53"/>
  </si>
  <si>
    <t>合計</t>
    <rPh sb="0" eb="2">
      <t>ゴウケイ</t>
    </rPh>
    <phoneticPr fontId="53"/>
  </si>
  <si>
    <t>円</t>
    <rPh sb="0" eb="1">
      <t>エン</t>
    </rPh>
    <phoneticPr fontId="53"/>
  </si>
  <si>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53"/>
  </si>
  <si>
    <t>勤務形態</t>
    <rPh sb="0" eb="2">
      <t>キンム</t>
    </rPh>
    <rPh sb="2" eb="4">
      <t>ケイタイ</t>
    </rPh>
    <phoneticPr fontId="53"/>
  </si>
  <si>
    <t>担当科目</t>
    <rPh sb="0" eb="2">
      <t>タントウ</t>
    </rPh>
    <rPh sb="2" eb="4">
      <t>カモク</t>
    </rPh>
    <phoneticPr fontId="53"/>
  </si>
  <si>
    <t>歳</t>
    <rPh sb="0" eb="1">
      <t>サイ</t>
    </rPh>
    <phoneticPr fontId="53"/>
  </si>
  <si>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53"/>
  </si>
  <si>
    <t>教科書等</t>
    <rPh sb="0" eb="3">
      <t>キョウカショ</t>
    </rPh>
    <rPh sb="3" eb="4">
      <t>トウ</t>
    </rPh>
    <phoneticPr fontId="53"/>
  </si>
  <si>
    <t>出版社名等</t>
    <rPh sb="0" eb="3">
      <t>シュッパンシャ</t>
    </rPh>
    <rPh sb="3" eb="4">
      <t>メイ</t>
    </rPh>
    <rPh sb="4" eb="5">
      <t>トウ</t>
    </rPh>
    <phoneticPr fontId="53"/>
  </si>
  <si>
    <t>使用科目</t>
    <rPh sb="0" eb="2">
      <t>シヨウ</t>
    </rPh>
    <rPh sb="2" eb="4">
      <t>カモク</t>
    </rPh>
    <phoneticPr fontId="53"/>
  </si>
  <si>
    <t>合　　　計</t>
    <rPh sb="0" eb="5">
      <t>ゴウケイ</t>
    </rPh>
    <phoneticPr fontId="53"/>
  </si>
  <si>
    <t>【受講者に配付するもの】</t>
    <rPh sb="1" eb="4">
      <t>ジュコウシャ</t>
    </rPh>
    <rPh sb="5" eb="7">
      <t>ハイフ</t>
    </rPh>
    <phoneticPr fontId="53"/>
  </si>
  <si>
    <t>出版社名（オリジナル）等</t>
    <rPh sb="0" eb="2">
      <t>シュッパン</t>
    </rPh>
    <rPh sb="2" eb="4">
      <t>シャメイ</t>
    </rPh>
    <rPh sb="11" eb="12">
      <t>トウ</t>
    </rPh>
    <phoneticPr fontId="53"/>
  </si>
  <si>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53"/>
  </si>
  <si>
    <t>許可等取得の有無</t>
    <rPh sb="0" eb="2">
      <t>キョカ</t>
    </rPh>
    <rPh sb="2" eb="3">
      <t>ナド</t>
    </rPh>
    <rPh sb="3" eb="5">
      <t>シュトク</t>
    </rPh>
    <rPh sb="6" eb="8">
      <t>ウム</t>
    </rPh>
    <phoneticPr fontId="53"/>
  </si>
  <si>
    <t>許可等取得年月日</t>
    <rPh sb="0" eb="2">
      <t>キョカ</t>
    </rPh>
    <rPh sb="2" eb="3">
      <t>ナド</t>
    </rPh>
    <rPh sb="3" eb="5">
      <t>シュトク</t>
    </rPh>
    <rPh sb="5" eb="8">
      <t>ネンガッピ</t>
    </rPh>
    <phoneticPr fontId="53"/>
  </si>
  <si>
    <t>許可等取得予定の有無</t>
    <rPh sb="0" eb="2">
      <t>キョカ</t>
    </rPh>
    <rPh sb="2" eb="3">
      <t>ナド</t>
    </rPh>
    <rPh sb="3" eb="5">
      <t>シュトク</t>
    </rPh>
    <rPh sb="5" eb="7">
      <t>ヨテイ</t>
    </rPh>
    <rPh sb="8" eb="10">
      <t>ウム</t>
    </rPh>
    <phoneticPr fontId="53"/>
  </si>
  <si>
    <t>許可等取得予定年月日</t>
    <rPh sb="0" eb="2">
      <t>キョカ</t>
    </rPh>
    <rPh sb="2" eb="3">
      <t>ナド</t>
    </rPh>
    <rPh sb="3" eb="5">
      <t>シュトク</t>
    </rPh>
    <rPh sb="5" eb="7">
      <t>ヨテイ</t>
    </rPh>
    <rPh sb="7" eb="10">
      <t>ネンガッピ</t>
    </rPh>
    <phoneticPr fontId="53"/>
  </si>
  <si>
    <t>職業紹介責任者の(役職）氏名</t>
    <rPh sb="0" eb="2">
      <t>ショクギョウ</t>
    </rPh>
    <rPh sb="2" eb="4">
      <t>ショウカイ</t>
    </rPh>
    <rPh sb="4" eb="7">
      <t>セキニンシャ</t>
    </rPh>
    <rPh sb="9" eb="11">
      <t>ヤクショク</t>
    </rPh>
    <rPh sb="12" eb="14">
      <t>シメイ</t>
    </rPh>
    <phoneticPr fontId="53"/>
  </si>
  <si>
    <t>職業紹介事業の主な内容</t>
    <rPh sb="0" eb="2">
      <t>ショクギョウ</t>
    </rPh>
    <rPh sb="2" eb="4">
      <t>ショウカイ</t>
    </rPh>
    <rPh sb="4" eb="6">
      <t>ジギョウ</t>
    </rPh>
    <rPh sb="7" eb="8">
      <t>オモ</t>
    </rPh>
    <rPh sb="9" eb="11">
      <t>ナイヨウ</t>
    </rPh>
    <phoneticPr fontId="53"/>
  </si>
  <si>
    <t>代表者役職・氏名</t>
    <rPh sb="0" eb="2">
      <t>ダイヒョウ</t>
    </rPh>
    <rPh sb="2" eb="3">
      <t>シャ</t>
    </rPh>
    <rPh sb="3" eb="5">
      <t>ヤクショク</t>
    </rPh>
    <rPh sb="6" eb="8">
      <t>シメイ</t>
    </rPh>
    <phoneticPr fontId="53"/>
  </si>
  <si>
    <t>訓練内容</t>
    <rPh sb="0" eb="2">
      <t>クンレン</t>
    </rPh>
    <rPh sb="2" eb="4">
      <t>ナイヨウ</t>
    </rPh>
    <phoneticPr fontId="53"/>
  </si>
  <si>
    <t>管理責任者</t>
    <rPh sb="0" eb="2">
      <t>カンリ</t>
    </rPh>
    <rPh sb="2" eb="5">
      <t>セキニンシャ</t>
    </rPh>
    <phoneticPr fontId="53"/>
  </si>
  <si>
    <t>訓練評価者</t>
    <rPh sb="0" eb="2">
      <t>クンレン</t>
    </rPh>
    <rPh sb="2" eb="5">
      <t>ヒョウカシャ</t>
    </rPh>
    <phoneticPr fontId="53"/>
  </si>
  <si>
    <t>事務担当者</t>
    <rPh sb="0" eb="2">
      <t>ジム</t>
    </rPh>
    <rPh sb="2" eb="5">
      <t>タントウシャ</t>
    </rPh>
    <phoneticPr fontId="53"/>
  </si>
  <si>
    <t>※事務担当者は、訓練受講状況等をお問い合わせする際に、確実に対応できる方を記入してください。</t>
    <rPh sb="1" eb="3">
      <t>ジム</t>
    </rPh>
    <rPh sb="3" eb="6">
      <t>タントウシャ</t>
    </rPh>
    <rPh sb="8" eb="10">
      <t>クンレン</t>
    </rPh>
    <rPh sb="10" eb="12">
      <t>ジュコウ</t>
    </rPh>
    <rPh sb="12" eb="15">
      <t>ジョウキョウトウ</t>
    </rPh>
    <rPh sb="17" eb="18">
      <t>ト</t>
    </rPh>
    <rPh sb="19" eb="20">
      <t>ア</t>
    </rPh>
    <rPh sb="24" eb="25">
      <t>サイ</t>
    </rPh>
    <rPh sb="27" eb="29">
      <t>カクジツ</t>
    </rPh>
    <rPh sb="30" eb="32">
      <t>タイオウ</t>
    </rPh>
    <rPh sb="35" eb="36">
      <t>カタ</t>
    </rPh>
    <rPh sb="37" eb="39">
      <t>キニュウ</t>
    </rPh>
    <phoneticPr fontId="53"/>
  </si>
  <si>
    <t>訓練カリキュラム（企業実習用）</t>
    <rPh sb="0" eb="2">
      <t>クンレン</t>
    </rPh>
    <rPh sb="9" eb="11">
      <t>キギョウ</t>
    </rPh>
    <rPh sb="11" eb="13">
      <t>ジッシュウ</t>
    </rPh>
    <rPh sb="13" eb="14">
      <t>ヨウ</t>
    </rPh>
    <phoneticPr fontId="53"/>
  </si>
  <si>
    <t>企業実習での
訓練目標</t>
    <rPh sb="0" eb="2">
      <t>キギョウ</t>
    </rPh>
    <rPh sb="2" eb="4">
      <t>ジッシュウ</t>
    </rPh>
    <rPh sb="7" eb="9">
      <t>クンレン</t>
    </rPh>
    <rPh sb="9" eb="11">
      <t>モクヒョウ</t>
    </rPh>
    <phoneticPr fontId="53"/>
  </si>
  <si>
    <t>訓 練 の 内 容</t>
    <rPh sb="0" eb="1">
      <t>クン</t>
    </rPh>
    <rPh sb="2" eb="3">
      <t>ネリ</t>
    </rPh>
    <rPh sb="6" eb="7">
      <t>ナイ</t>
    </rPh>
    <rPh sb="8" eb="9">
      <t>カタチ</t>
    </rPh>
    <phoneticPr fontId="53"/>
  </si>
  <si>
    <t>　訓練時間総合計</t>
    <rPh sb="1" eb="3">
      <t>クンレン</t>
    </rPh>
    <rPh sb="3" eb="5">
      <t>ジカン</t>
    </rPh>
    <rPh sb="5" eb="6">
      <t>ソウ</t>
    </rPh>
    <rPh sb="6" eb="8">
      <t>ゴウケイ</t>
    </rPh>
    <phoneticPr fontId="53"/>
  </si>
  <si>
    <t>日　別　計　画　表</t>
    <rPh sb="0" eb="1">
      <t>ニチ</t>
    </rPh>
    <rPh sb="2" eb="3">
      <t>ベツ</t>
    </rPh>
    <rPh sb="4" eb="5">
      <t>ケイ</t>
    </rPh>
    <rPh sb="6" eb="7">
      <t>ガ</t>
    </rPh>
    <rPh sb="8" eb="9">
      <t>ヒョウ</t>
    </rPh>
    <phoneticPr fontId="53"/>
  </si>
  <si>
    <t>月</t>
    <rPh sb="0" eb="1">
      <t>ツキ</t>
    </rPh>
    <phoneticPr fontId="53"/>
  </si>
  <si>
    <t>日</t>
    <rPh sb="0" eb="1">
      <t>ニチ</t>
    </rPh>
    <phoneticPr fontId="53"/>
  </si>
  <si>
    <t>曜</t>
    <rPh sb="0" eb="1">
      <t>ヒカリ</t>
    </rPh>
    <phoneticPr fontId="53"/>
  </si>
  <si>
    <t>訓</t>
    <rPh sb="0" eb="1">
      <t>クン</t>
    </rPh>
    <phoneticPr fontId="53"/>
  </si>
  <si>
    <t>練</t>
    <rPh sb="0" eb="1">
      <t>レン</t>
    </rPh>
    <phoneticPr fontId="53"/>
  </si>
  <si>
    <t>内</t>
    <rPh sb="0" eb="1">
      <t>ナイ</t>
    </rPh>
    <phoneticPr fontId="53"/>
  </si>
  <si>
    <t>容</t>
    <rPh sb="0" eb="1">
      <t>ヨウ</t>
    </rPh>
    <phoneticPr fontId="53"/>
  </si>
  <si>
    <t>講師</t>
    <rPh sb="0" eb="2">
      <t>コウシ</t>
    </rPh>
    <phoneticPr fontId="53"/>
  </si>
  <si>
    <t>備考</t>
    <rPh sb="0" eb="2">
      <t>ビコウ</t>
    </rPh>
    <phoneticPr fontId="53"/>
  </si>
  <si>
    <t>実施期間</t>
    <rPh sb="0" eb="2">
      <t>ジッシ</t>
    </rPh>
    <rPh sb="2" eb="4">
      <t>キカン</t>
    </rPh>
    <phoneticPr fontId="53"/>
  </si>
  <si>
    <t>備　考</t>
    <rPh sb="0" eb="1">
      <t>ソナエ</t>
    </rPh>
    <rPh sb="2" eb="3">
      <t>コウ</t>
    </rPh>
    <phoneticPr fontId="53"/>
  </si>
  <si>
    <t>１限目</t>
    <rPh sb="1" eb="2">
      <t>ゲン</t>
    </rPh>
    <rPh sb="2" eb="3">
      <t>メ</t>
    </rPh>
    <phoneticPr fontId="53"/>
  </si>
  <si>
    <t>１回目</t>
    <rPh sb="1" eb="2">
      <t>カイ</t>
    </rPh>
    <rPh sb="2" eb="3">
      <t>メ</t>
    </rPh>
    <phoneticPr fontId="53"/>
  </si>
  <si>
    <t>２限目</t>
    <rPh sb="1" eb="2">
      <t>ゲン</t>
    </rPh>
    <rPh sb="2" eb="3">
      <t>メ</t>
    </rPh>
    <phoneticPr fontId="53"/>
  </si>
  <si>
    <t>２回目</t>
    <rPh sb="1" eb="2">
      <t>カイ</t>
    </rPh>
    <rPh sb="2" eb="3">
      <t>メ</t>
    </rPh>
    <phoneticPr fontId="53"/>
  </si>
  <si>
    <t>３限目</t>
    <rPh sb="1" eb="2">
      <t>ゲン</t>
    </rPh>
    <rPh sb="2" eb="3">
      <t>メ</t>
    </rPh>
    <phoneticPr fontId="53"/>
  </si>
  <si>
    <t>３回目</t>
    <rPh sb="1" eb="2">
      <t>カイ</t>
    </rPh>
    <rPh sb="2" eb="3">
      <t>メ</t>
    </rPh>
    <phoneticPr fontId="53"/>
  </si>
  <si>
    <t>４限目</t>
    <rPh sb="1" eb="2">
      <t>ゲン</t>
    </rPh>
    <rPh sb="2" eb="3">
      <t>メ</t>
    </rPh>
    <phoneticPr fontId="53"/>
  </si>
  <si>
    <t>５限目</t>
    <rPh sb="1" eb="2">
      <t>ゲン</t>
    </rPh>
    <rPh sb="2" eb="3">
      <t>メ</t>
    </rPh>
    <phoneticPr fontId="53"/>
  </si>
  <si>
    <t>６限目</t>
    <rPh sb="1" eb="2">
      <t>ゲン</t>
    </rPh>
    <rPh sb="2" eb="3">
      <t>メ</t>
    </rPh>
    <phoneticPr fontId="53"/>
  </si>
  <si>
    <t>雇用形態</t>
    <rPh sb="0" eb="2">
      <t>コヨウ</t>
    </rPh>
    <rPh sb="2" eb="4">
      <t>ケイタイ</t>
    </rPh>
    <phoneticPr fontId="53"/>
  </si>
  <si>
    <t>特記事項（機構処理欄）</t>
    <rPh sb="0" eb="2">
      <t>トッキ</t>
    </rPh>
    <rPh sb="2" eb="4">
      <t>ジコウ</t>
    </rPh>
    <rPh sb="5" eb="7">
      <t>キコウ</t>
    </rPh>
    <rPh sb="7" eb="9">
      <t>ショリ</t>
    </rPh>
    <rPh sb="9" eb="10">
      <t>ラン</t>
    </rPh>
    <phoneticPr fontId="53"/>
  </si>
  <si>
    <t xml:space="preserve"> 喫煙場所</t>
    <rPh sb="1" eb="3">
      <t>キツエン</t>
    </rPh>
    <rPh sb="3" eb="5">
      <t>バショ</t>
    </rPh>
    <phoneticPr fontId="53"/>
  </si>
  <si>
    <t>休憩室・昼食場所</t>
    <rPh sb="0" eb="3">
      <t>キュウケイシツ</t>
    </rPh>
    <rPh sb="4" eb="6">
      <t>チュウショク</t>
    </rPh>
    <rPh sb="6" eb="8">
      <t>バショ</t>
    </rPh>
    <phoneticPr fontId="53"/>
  </si>
  <si>
    <t>教室(実習室・自習室含む)</t>
    <rPh sb="0" eb="2">
      <t>キョウシツ</t>
    </rPh>
    <rPh sb="3" eb="6">
      <t>ジッシュウシツ</t>
    </rPh>
    <rPh sb="7" eb="9">
      <t>ジシュウ</t>
    </rPh>
    <rPh sb="9" eb="10">
      <t>シツ</t>
    </rPh>
    <rPh sb="10" eb="11">
      <t>フク</t>
    </rPh>
    <phoneticPr fontId="53"/>
  </si>
  <si>
    <t>・一部又は全部のパソコンが接続できない</t>
    <rPh sb="1" eb="3">
      <t>イチブ</t>
    </rPh>
    <rPh sb="3" eb="4">
      <t>マタ</t>
    </rPh>
    <rPh sb="5" eb="7">
      <t>ゼンブ</t>
    </rPh>
    <rPh sb="13" eb="15">
      <t>セツゾク</t>
    </rPh>
    <phoneticPr fontId="53"/>
  </si>
  <si>
    <t>パソコン等の配線</t>
    <rPh sb="4" eb="5">
      <t>トウ</t>
    </rPh>
    <rPh sb="6" eb="8">
      <t>ハイセン</t>
    </rPh>
    <phoneticPr fontId="53"/>
  </si>
  <si>
    <t>パソコンの訓練時間外の利用可能時間数</t>
    <rPh sb="5" eb="7">
      <t>クンレン</t>
    </rPh>
    <rPh sb="7" eb="10">
      <t>ジカンガイ</t>
    </rPh>
    <rPh sb="11" eb="13">
      <t>リヨウ</t>
    </rPh>
    <rPh sb="13" eb="15">
      <t>カノウ</t>
    </rPh>
    <rPh sb="15" eb="17">
      <t>ジカン</t>
    </rPh>
    <rPh sb="17" eb="18">
      <t>カズ</t>
    </rPh>
    <phoneticPr fontId="53"/>
  </si>
  <si>
    <t>作成の有無</t>
    <rPh sb="3" eb="5">
      <t>ウム</t>
    </rPh>
    <phoneticPr fontId="53"/>
  </si>
  <si>
    <t>記載事項</t>
    <rPh sb="0" eb="2">
      <t>キサイ</t>
    </rPh>
    <rPh sb="2" eb="4">
      <t>ジコウ</t>
    </rPh>
    <phoneticPr fontId="53"/>
  </si>
  <si>
    <t>苦情を処理する者</t>
    <rPh sb="0" eb="2">
      <t>クジョウ</t>
    </rPh>
    <rPh sb="3" eb="5">
      <t>ショリ</t>
    </rPh>
    <rPh sb="7" eb="8">
      <t>シャ</t>
    </rPh>
    <phoneticPr fontId="53"/>
  </si>
  <si>
    <t>事務担当者
（訓練受講者からの手続に関する問合せ等に常時対応する窓口）</t>
    <rPh sb="0" eb="2">
      <t>ジム</t>
    </rPh>
    <rPh sb="2" eb="5">
      <t>タントウシャ</t>
    </rPh>
    <phoneticPr fontId="53"/>
  </si>
  <si>
    <t>※　苦情を処理する者については、講師が兼務できません。兼務することとしていない場合、チェック欄（□）に✔を記入してください。</t>
    <rPh sb="2" eb="4">
      <t>クジョウ</t>
    </rPh>
    <rPh sb="5" eb="7">
      <t>ショリ</t>
    </rPh>
    <rPh sb="9" eb="10">
      <t>モノ</t>
    </rPh>
    <rPh sb="16" eb="18">
      <t>コウシ</t>
    </rPh>
    <rPh sb="19" eb="21">
      <t>ケンム</t>
    </rPh>
    <rPh sb="27" eb="29">
      <t>ケンム</t>
    </rPh>
    <rPh sb="39" eb="41">
      <t>バアイ</t>
    </rPh>
    <phoneticPr fontId="53"/>
  </si>
  <si>
    <t>苦情相談窓口の周知方法</t>
    <rPh sb="0" eb="2">
      <t>クジョウ</t>
    </rPh>
    <rPh sb="2" eb="4">
      <t>ソウダン</t>
    </rPh>
    <rPh sb="4" eb="6">
      <t>マドグチ</t>
    </rPh>
    <rPh sb="7" eb="9">
      <t>シュウチ</t>
    </rPh>
    <rPh sb="9" eb="11">
      <t>ホウホウ</t>
    </rPh>
    <phoneticPr fontId="53"/>
  </si>
  <si>
    <t>・掲示板に常時窓口を掲示</t>
    <rPh sb="1" eb="4">
      <t>ケイジバン</t>
    </rPh>
    <rPh sb="5" eb="7">
      <t>ジョウジ</t>
    </rPh>
    <rPh sb="7" eb="9">
      <t>マドグチ</t>
    </rPh>
    <rPh sb="10" eb="12">
      <t>ケイジ</t>
    </rPh>
    <phoneticPr fontId="53"/>
  </si>
  <si>
    <t>企業実習</t>
    <rPh sb="0" eb="2">
      <t>キギョウ</t>
    </rPh>
    <rPh sb="2" eb="4">
      <t>ジッシュウ</t>
    </rPh>
    <phoneticPr fontId="53"/>
  </si>
  <si>
    <t>（役職名・氏名）</t>
    <rPh sb="1" eb="4">
      <t>ヤクショクメイ</t>
    </rPh>
    <rPh sb="5" eb="7">
      <t>シメイ</t>
    </rPh>
    <phoneticPr fontId="53"/>
  </si>
  <si>
    <t>講師の数</t>
    <rPh sb="0" eb="2">
      <t>コウシ</t>
    </rPh>
    <rPh sb="3" eb="4">
      <t>カズ</t>
    </rPh>
    <phoneticPr fontId="53"/>
  </si>
  <si>
    <t>実技（パソコンを使用する科目を含む。）</t>
    <rPh sb="0" eb="2">
      <t>ジツギ</t>
    </rPh>
    <phoneticPr fontId="53"/>
  </si>
  <si>
    <t>受講者が講師のパソコン画面を常時確認できるための方策</t>
    <rPh sb="0" eb="3">
      <t>ジュコウシャ</t>
    </rPh>
    <rPh sb="24" eb="26">
      <t>ホウサク</t>
    </rPh>
    <phoneticPr fontId="53"/>
  </si>
  <si>
    <t>・床上で躓くことがないよう固定している</t>
    <rPh sb="1" eb="3">
      <t>ユカウエ</t>
    </rPh>
    <rPh sb="4" eb="5">
      <t>ツマヅ</t>
    </rPh>
    <rPh sb="13" eb="15">
      <t>コテイ</t>
    </rPh>
    <phoneticPr fontId="53"/>
  </si>
  <si>
    <t>・接続する必要がある訓練がない</t>
    <rPh sb="1" eb="3">
      <t>セツゾク</t>
    </rPh>
    <rPh sb="5" eb="7">
      <t>ヒツヨウ</t>
    </rPh>
    <rPh sb="10" eb="12">
      <t>クンレン</t>
    </rPh>
    <phoneticPr fontId="53"/>
  </si>
  <si>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53"/>
  </si>
  <si>
    <t>　　カリキュラムに必ず含めるべき内容；</t>
    <rPh sb="9" eb="10">
      <t>カナラ</t>
    </rPh>
    <rPh sb="11" eb="12">
      <t>フク</t>
    </rPh>
    <rPh sb="16" eb="18">
      <t>ナイヨウ</t>
    </rPh>
    <phoneticPr fontId="53"/>
  </si>
  <si>
    <t>その他の設備・機器</t>
    <rPh sb="2" eb="3">
      <t>タ</t>
    </rPh>
    <rPh sb="4" eb="6">
      <t>セツビ</t>
    </rPh>
    <rPh sb="7" eb="9">
      <t>キキ</t>
    </rPh>
    <phoneticPr fontId="53"/>
  </si>
  <si>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53"/>
  </si>
  <si>
    <t>訓練実施施設の確保</t>
    <rPh sb="0" eb="2">
      <t>クンレン</t>
    </rPh>
    <rPh sb="2" eb="4">
      <t>ジッシ</t>
    </rPh>
    <rPh sb="4" eb="6">
      <t>シセツ</t>
    </rPh>
    <rPh sb="7" eb="9">
      <t>カクホ</t>
    </rPh>
    <phoneticPr fontId="53"/>
  </si>
  <si>
    <t>２　誓約内容</t>
  </si>
  <si>
    <t>１　訓練科名</t>
    <rPh sb="2" eb="4">
      <t>クンレン</t>
    </rPh>
    <rPh sb="4" eb="6">
      <t>カメイ</t>
    </rPh>
    <phoneticPr fontId="53"/>
  </si>
  <si>
    <t>記</t>
  </si>
  <si>
    <t>代表者役職名・氏名</t>
    <rPh sb="3" eb="4">
      <t>ヤク</t>
    </rPh>
    <rPh sb="4" eb="5">
      <t>ショク</t>
    </rPh>
    <rPh sb="5" eb="6">
      <t>メイ</t>
    </rPh>
    <phoneticPr fontId="53"/>
  </si>
  <si>
    <t>各種就職支援等の実施</t>
    <rPh sb="0" eb="2">
      <t>カクシュ</t>
    </rPh>
    <rPh sb="2" eb="4">
      <t>シュウショク</t>
    </rPh>
    <rPh sb="4" eb="6">
      <t>シエン</t>
    </rPh>
    <rPh sb="6" eb="7">
      <t>トウ</t>
    </rPh>
    <rPh sb="8" eb="10">
      <t>ジッシ</t>
    </rPh>
    <phoneticPr fontId="53"/>
  </si>
  <si>
    <t>必須項目以外</t>
    <rPh sb="0" eb="2">
      <t>ヒッス</t>
    </rPh>
    <rPh sb="2" eb="4">
      <t>コウモク</t>
    </rPh>
    <rPh sb="4" eb="6">
      <t>イガイ</t>
    </rPh>
    <phoneticPr fontId="53"/>
  </si>
  <si>
    <t>⑥ジョブ・カードの作成支援</t>
    <rPh sb="11" eb="13">
      <t>シエン</t>
    </rPh>
    <phoneticPr fontId="53"/>
  </si>
  <si>
    <t>⑤求人者に面接するに当たっての指導</t>
    <rPh sb="1" eb="3">
      <t>キュウジン</t>
    </rPh>
    <rPh sb="3" eb="4">
      <t>シャ</t>
    </rPh>
    <rPh sb="10" eb="11">
      <t>ア</t>
    </rPh>
    <phoneticPr fontId="53"/>
  </si>
  <si>
    <t>①職業相談の実施</t>
    <rPh sb="1" eb="3">
      <t>ショクギョウ</t>
    </rPh>
    <phoneticPr fontId="53"/>
  </si>
  <si>
    <t>必須項目</t>
    <rPh sb="0" eb="2">
      <t>ヒッス</t>
    </rPh>
    <rPh sb="2" eb="4">
      <t>コウモク</t>
    </rPh>
    <phoneticPr fontId="53"/>
  </si>
  <si>
    <t>５回目</t>
    <rPh sb="1" eb="2">
      <t>カイ</t>
    </rPh>
    <rPh sb="2" eb="3">
      <t>メ</t>
    </rPh>
    <phoneticPr fontId="53"/>
  </si>
  <si>
    <t>４回目</t>
    <rPh sb="1" eb="2">
      <t>カイ</t>
    </rPh>
    <rPh sb="2" eb="3">
      <t>メ</t>
    </rPh>
    <phoneticPr fontId="53"/>
  </si>
  <si>
    <t>質疑応答</t>
    <rPh sb="0" eb="2">
      <t>シツギ</t>
    </rPh>
    <rPh sb="2" eb="4">
      <t>オウトウ</t>
    </rPh>
    <phoneticPr fontId="53"/>
  </si>
  <si>
    <t>成績考査等</t>
    <rPh sb="0" eb="2">
      <t>セイセキ</t>
    </rPh>
    <rPh sb="2" eb="4">
      <t>コウサ</t>
    </rPh>
    <rPh sb="4" eb="5">
      <t>トウ</t>
    </rPh>
    <phoneticPr fontId="53"/>
  </si>
  <si>
    <r>
      <t>教育事業実績（</t>
    </r>
    <r>
      <rPr>
        <sz val="12"/>
        <rFont val="ＭＳ Ｐゴシック"/>
        <family val="3"/>
        <charset val="128"/>
      </rPr>
      <t>事業実績）</t>
    </r>
    <rPh sb="7" eb="9">
      <t>ジギョウ</t>
    </rPh>
    <rPh sb="9" eb="11">
      <t>ジッセキ</t>
    </rPh>
    <phoneticPr fontId="53"/>
  </si>
  <si>
    <r>
      <t>机、いす、</t>
    </r>
    <r>
      <rPr>
        <sz val="12"/>
        <rFont val="ＭＳ Ｐゴシック"/>
        <family val="3"/>
        <charset val="128"/>
      </rPr>
      <t>ホワイトボード等</t>
    </r>
    <rPh sb="0" eb="1">
      <t>ツクエ</t>
    </rPh>
    <rPh sb="12" eb="13">
      <t>トウ</t>
    </rPh>
    <phoneticPr fontId="53"/>
  </si>
  <si>
    <t>訓練記録
（訓練日誌）</t>
    <rPh sb="0" eb="2">
      <t>クンレン</t>
    </rPh>
    <rPh sb="2" eb="4">
      <t>キロク</t>
    </rPh>
    <rPh sb="6" eb="8">
      <t>クンレン</t>
    </rPh>
    <rPh sb="8" eb="10">
      <t>ニッシ</t>
    </rPh>
    <phoneticPr fontId="53"/>
  </si>
  <si>
    <r>
      <t>②点検項目に　※印のついている項目は、</t>
    </r>
    <r>
      <rPr>
        <sz val="11"/>
        <color indexed="8"/>
        <rFont val="ＭＳ Ｐゴシック"/>
        <family val="3"/>
        <charset val="128"/>
      </rPr>
      <t>訓練</t>
    </r>
    <r>
      <rPr>
        <sz val="11"/>
        <color indexed="8"/>
        <rFont val="ＭＳ Ｐゴシック"/>
        <family val="3"/>
        <charset val="128"/>
      </rPr>
      <t>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53"/>
  </si>
  <si>
    <r>
      <t>代表者</t>
    </r>
    <r>
      <rPr>
        <sz val="11"/>
        <rFont val="ＭＳ Ｐゴシック"/>
        <family val="3"/>
        <charset val="128"/>
      </rPr>
      <t>役職名・氏名</t>
    </r>
    <rPh sb="0" eb="3">
      <t>ダイヒョウシャ</t>
    </rPh>
    <rPh sb="7" eb="9">
      <t>シメイ</t>
    </rPh>
    <phoneticPr fontId="53"/>
  </si>
  <si>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53"/>
  </si>
  <si>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53"/>
  </si>
  <si>
    <t>　</t>
    <phoneticPr fontId="53"/>
  </si>
  <si>
    <t>②求人情報の提供</t>
    <phoneticPr fontId="53"/>
  </si>
  <si>
    <t>訓練実施機関名</t>
    <rPh sb="0" eb="2">
      <t>クンレン</t>
    </rPh>
    <rPh sb="2" eb="4">
      <t>ジッシ</t>
    </rPh>
    <rPh sb="4" eb="6">
      <t>キカン</t>
    </rPh>
    <rPh sb="6" eb="7">
      <t>メイ</t>
    </rPh>
    <phoneticPr fontId="53"/>
  </si>
  <si>
    <t>訓練内容等</t>
    <rPh sb="0" eb="2">
      <t>クンレン</t>
    </rPh>
    <rPh sb="2" eb="4">
      <t>ナイヨウ</t>
    </rPh>
    <rPh sb="4" eb="5">
      <t>トウ</t>
    </rPh>
    <phoneticPr fontId="53"/>
  </si>
  <si>
    <t>実施人数</t>
    <rPh sb="0" eb="2">
      <t>ジッシ</t>
    </rPh>
    <rPh sb="2" eb="4">
      <t>ニンズウ</t>
    </rPh>
    <phoneticPr fontId="53"/>
  </si>
  <si>
    <t>修了人数</t>
    <rPh sb="0" eb="2">
      <t>シュウリョウ</t>
    </rPh>
    <rPh sb="2" eb="4">
      <t>ニンズウ</t>
    </rPh>
    <phoneticPr fontId="53"/>
  </si>
  <si>
    <t>安全衛生法上の措置</t>
    <rPh sb="0" eb="2">
      <t>アンゼン</t>
    </rPh>
    <rPh sb="2" eb="5">
      <t>エイセイホウ</t>
    </rPh>
    <rPh sb="5" eb="6">
      <t>ジョウ</t>
    </rPh>
    <rPh sb="7" eb="9">
      <t>ソチ</t>
    </rPh>
    <phoneticPr fontId="53"/>
  </si>
  <si>
    <t>運営状況等</t>
    <rPh sb="0" eb="2">
      <t>ウンエイ</t>
    </rPh>
    <rPh sb="2" eb="4">
      <t>ジョウキョウ</t>
    </rPh>
    <rPh sb="4" eb="5">
      <t>トウ</t>
    </rPh>
    <phoneticPr fontId="53"/>
  </si>
  <si>
    <t>【就職支援等の内容】</t>
    <phoneticPr fontId="53"/>
  </si>
  <si>
    <t>認定様式第3号</t>
    <phoneticPr fontId="53"/>
  </si>
  <si>
    <t>ソフトウェアの種類</t>
    <rPh sb="7" eb="9">
      <t>シュルイ</t>
    </rPh>
    <phoneticPr fontId="53"/>
  </si>
  <si>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53"/>
  </si>
  <si>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53"/>
  </si>
  <si>
    <r>
      <rPr>
        <b/>
        <sz val="14"/>
        <rFont val="ＭＳ 明朝"/>
        <family val="1"/>
        <charset val="128"/>
      </rPr>
      <t>様式第1号</t>
    </r>
    <r>
      <rPr>
        <sz val="14"/>
        <rFont val="ＭＳ 明朝"/>
        <family val="1"/>
        <charset val="128"/>
      </rPr>
      <t>（第1条関係）（裏面）</t>
    </r>
    <rPh sb="13" eb="14">
      <t>ウラ</t>
    </rPh>
    <rPh sb="14" eb="15">
      <t>メン</t>
    </rPh>
    <phoneticPr fontId="53"/>
  </si>
  <si>
    <t>その他当該訓練に必要な設備</t>
    <rPh sb="2" eb="3">
      <t>タ</t>
    </rPh>
    <rPh sb="3" eb="5">
      <t>トウガイ</t>
    </rPh>
    <rPh sb="5" eb="7">
      <t>クンレン</t>
    </rPh>
    <rPh sb="8" eb="10">
      <t>ヒツヨウ</t>
    </rPh>
    <rPh sb="11" eb="13">
      <t>セツビ</t>
    </rPh>
    <phoneticPr fontId="53"/>
  </si>
  <si>
    <t>退校処分の取扱いに係るの周知方法</t>
    <rPh sb="0" eb="2">
      <t>タイコウ</t>
    </rPh>
    <rPh sb="2" eb="4">
      <t>ショブン</t>
    </rPh>
    <phoneticPr fontId="53"/>
  </si>
  <si>
    <t>※「訓練実施機関の属性」欄の記載について</t>
    <phoneticPr fontId="53"/>
  </si>
  <si>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53"/>
  </si>
  <si>
    <t>どの選択肢に該当するものがない場合は、その他の欄に記入してください。</t>
    <phoneticPr fontId="53"/>
  </si>
  <si>
    <t>ＴＥＬ</t>
    <phoneticPr fontId="53"/>
  </si>
  <si>
    <t>認定様式第17号</t>
    <rPh sb="0" eb="2">
      <t>ニンテイ</t>
    </rPh>
    <rPh sb="2" eb="4">
      <t>ヨウシキ</t>
    </rPh>
    <rPh sb="4" eb="5">
      <t>ダイ</t>
    </rPh>
    <rPh sb="7" eb="8">
      <t>ゴウ</t>
    </rPh>
    <phoneticPr fontId="53"/>
  </si>
  <si>
    <t>②訓練科名</t>
    <rPh sb="1" eb="3">
      <t>クンレン</t>
    </rPh>
    <rPh sb="3" eb="5">
      <t>カメイ</t>
    </rPh>
    <phoneticPr fontId="53"/>
  </si>
  <si>
    <t>中退者</t>
    <rPh sb="0" eb="3">
      <t>チュウタイシャ</t>
    </rPh>
    <phoneticPr fontId="53"/>
  </si>
  <si>
    <t xml:space="preserve">
⑩
うち
就職者</t>
    <rPh sb="6" eb="9">
      <t>シュウショクシャ</t>
    </rPh>
    <phoneticPr fontId="53"/>
  </si>
  <si>
    <t>修了者</t>
    <rPh sb="0" eb="3">
      <t>シュウリョウシャ</t>
    </rPh>
    <phoneticPr fontId="53"/>
  </si>
  <si>
    <t>(例)</t>
    <rPh sb="1" eb="2">
      <t>レイ</t>
    </rPh>
    <phoneticPr fontId="94"/>
  </si>
  <si>
    <t>介護福祉科</t>
    <rPh sb="0" eb="2">
      <t>カイゴ</t>
    </rPh>
    <rPh sb="2" eb="4">
      <t>フクシ</t>
    </rPh>
    <rPh sb="4" eb="5">
      <t>カ</t>
    </rPh>
    <phoneticPr fontId="53"/>
  </si>
  <si>
    <t>合計欄</t>
    <rPh sb="0" eb="2">
      <t>ゴウケイ</t>
    </rPh>
    <rPh sb="2" eb="3">
      <t>ラン</t>
    </rPh>
    <phoneticPr fontId="53"/>
  </si>
  <si>
    <t>②基金訓練分野コード</t>
    <rPh sb="1" eb="3">
      <t>キキン</t>
    </rPh>
    <rPh sb="3" eb="5">
      <t>クンレン</t>
    </rPh>
    <rPh sb="5" eb="7">
      <t>ブンヤ</t>
    </rPh>
    <phoneticPr fontId="53"/>
  </si>
  <si>
    <t>08　旅行・観光分野</t>
    <rPh sb="3" eb="5">
      <t>リョコウ</t>
    </rPh>
    <phoneticPr fontId="53"/>
  </si>
  <si>
    <t>）基礎訓練（基礎コース）</t>
    <rPh sb="1" eb="3">
      <t>キソ</t>
    </rPh>
    <rPh sb="3" eb="5">
      <t>クンレン</t>
    </rPh>
    <rPh sb="6" eb="8">
      <t>キソ</t>
    </rPh>
    <phoneticPr fontId="53"/>
  </si>
  <si>
    <t>）実践訓練（実践コース）</t>
    <rPh sb="1" eb="3">
      <t>ジッセン</t>
    </rPh>
    <rPh sb="3" eb="5">
      <t>クンレン</t>
    </rPh>
    <rPh sb="6" eb="8">
      <t>ジッセン</t>
    </rPh>
    <phoneticPr fontId="53"/>
  </si>
  <si>
    <t>(</t>
    <phoneticPr fontId="53"/>
  </si>
  <si>
    <t>訓練科名：</t>
    <rPh sb="0" eb="2">
      <t>クンレン</t>
    </rPh>
    <rPh sb="2" eb="4">
      <t>カメイ</t>
    </rPh>
    <phoneticPr fontId="53"/>
  </si>
  <si>
    <t>）</t>
    <phoneticPr fontId="53"/>
  </si>
  <si>
    <t>学科</t>
    <rPh sb="0" eb="2">
      <t>ガッカ</t>
    </rPh>
    <phoneticPr fontId="53"/>
  </si>
  <si>
    <t>時間</t>
    <rPh sb="0" eb="2">
      <t>ジカン</t>
    </rPh>
    <phoneticPr fontId="53"/>
  </si>
  <si>
    <t>～</t>
    <phoneticPr fontId="53"/>
  </si>
  <si>
    <t>定員</t>
    <rPh sb="0" eb="2">
      <t>テイイン</t>
    </rPh>
    <phoneticPr fontId="53"/>
  </si>
  <si>
    <t>プリンタ台数</t>
    <rPh sb="4" eb="6">
      <t>ダイスウ</t>
    </rPh>
    <phoneticPr fontId="53"/>
  </si>
  <si>
    <t>コース名</t>
    <rPh sb="3" eb="4">
      <t>メイ</t>
    </rPh>
    <phoneticPr fontId="53"/>
  </si>
  <si>
    <t>（</t>
    <phoneticPr fontId="53"/>
  </si>
  <si>
    <t>基礎</t>
    <rPh sb="0" eb="2">
      <t>キソ</t>
    </rPh>
    <phoneticPr fontId="53"/>
  </si>
  <si>
    <t>実践</t>
    <rPh sb="0" eb="2">
      <t>ジッセン</t>
    </rPh>
    <phoneticPr fontId="53"/>
  </si>
  <si>
    <t>コース</t>
    <phoneticPr fontId="53"/>
  </si>
  <si>
    <t>募集期間</t>
    <rPh sb="0" eb="2">
      <t>ボシュウ</t>
    </rPh>
    <rPh sb="2" eb="4">
      <t>キカン</t>
    </rPh>
    <phoneticPr fontId="53"/>
  </si>
  <si>
    <t>実技</t>
    <rPh sb="0" eb="2">
      <t>ジツギ</t>
    </rPh>
    <phoneticPr fontId="53"/>
  </si>
  <si>
    <t>訓練対象者の条件</t>
    <rPh sb="0" eb="2">
      <t>クンレン</t>
    </rPh>
    <rPh sb="2" eb="5">
      <t>タイショウシャ</t>
    </rPh>
    <rPh sb="6" eb="8">
      <t>ジョウケン</t>
    </rPh>
    <phoneticPr fontId="53"/>
  </si>
  <si>
    <t>（受講申込者が募集定員の半数に満たない場合は、訓練の実施を中止することがあります）</t>
    <rPh sb="1" eb="3">
      <t>ジュコウ</t>
    </rPh>
    <rPh sb="3" eb="5">
      <t>モウシコミ</t>
    </rPh>
    <rPh sb="5" eb="6">
      <t>シャ</t>
    </rPh>
    <rPh sb="7" eb="9">
      <t>ボシュウ</t>
    </rPh>
    <rPh sb="9" eb="11">
      <t>テイイン</t>
    </rPh>
    <rPh sb="12" eb="14">
      <t>ハンスウ</t>
    </rPh>
    <phoneticPr fontId="53"/>
  </si>
  <si>
    <r>
      <rPr>
        <b/>
        <sz val="12"/>
        <color indexed="8"/>
        <rFont val="ＭＳ Ｐゴシック"/>
        <family val="3"/>
        <charset val="128"/>
      </rPr>
      <t>施設見学会</t>
    </r>
    <r>
      <rPr>
        <b/>
        <sz val="9"/>
        <color indexed="8"/>
        <rFont val="ＭＳ Ｐゴシック"/>
        <family val="3"/>
        <charset val="128"/>
      </rPr>
      <t xml:space="preserve">
日程（要事前予約）</t>
    </r>
    <rPh sb="0" eb="2">
      <t>シセツ</t>
    </rPh>
    <rPh sb="2" eb="4">
      <t>ケンガク</t>
    </rPh>
    <rPh sb="4" eb="5">
      <t>カイ</t>
    </rPh>
    <rPh sb="6" eb="8">
      <t>ニッテイ</t>
    </rPh>
    <rPh sb="9" eb="10">
      <t>ヨウ</t>
    </rPh>
    <rPh sb="10" eb="12">
      <t>ジゼン</t>
    </rPh>
    <rPh sb="12" eb="14">
      <t>ヨヤク</t>
    </rPh>
    <phoneticPr fontId="53"/>
  </si>
  <si>
    <t>第１回目</t>
    <rPh sb="0" eb="1">
      <t>ダイ</t>
    </rPh>
    <rPh sb="2" eb="4">
      <t>カイメ</t>
    </rPh>
    <phoneticPr fontId="53"/>
  </si>
  <si>
    <t>選考日</t>
    <rPh sb="0" eb="2">
      <t>センコウ</t>
    </rPh>
    <rPh sb="2" eb="3">
      <t>ビ</t>
    </rPh>
    <phoneticPr fontId="53"/>
  </si>
  <si>
    <t>最寄駅から選考場所までの地図</t>
    <rPh sb="5" eb="7">
      <t>センコウ</t>
    </rPh>
    <rPh sb="7" eb="9">
      <t>バショ</t>
    </rPh>
    <phoneticPr fontId="53"/>
  </si>
  <si>
    <t>地図添付</t>
    <rPh sb="0" eb="2">
      <t>チズ</t>
    </rPh>
    <rPh sb="2" eb="4">
      <t>テンプ</t>
    </rPh>
    <phoneticPr fontId="53"/>
  </si>
  <si>
    <t>持ち物</t>
    <rPh sb="0" eb="1">
      <t>モ</t>
    </rPh>
    <rPh sb="2" eb="3">
      <t>モノ</t>
    </rPh>
    <phoneticPr fontId="53"/>
  </si>
  <si>
    <t>選考会場の住所</t>
    <rPh sb="0" eb="2">
      <t>センコウ</t>
    </rPh>
    <rPh sb="2" eb="4">
      <t>カイジョウ</t>
    </rPh>
    <rPh sb="5" eb="7">
      <t>ジュウショ</t>
    </rPh>
    <phoneticPr fontId="53"/>
  </si>
  <si>
    <t>最寄駅</t>
    <rPh sb="0" eb="2">
      <t>モヨリ</t>
    </rPh>
    <rPh sb="2" eb="3">
      <t>エキ</t>
    </rPh>
    <phoneticPr fontId="53"/>
  </si>
  <si>
    <t>ＦＡＸ番号</t>
    <rPh sb="3" eb="5">
      <t>バンゴウ</t>
    </rPh>
    <phoneticPr fontId="53"/>
  </si>
  <si>
    <t>お問い合わせ担当者</t>
    <rPh sb="1" eb="2">
      <t>ト</t>
    </rPh>
    <rPh sb="3" eb="4">
      <t>ア</t>
    </rPh>
    <rPh sb="6" eb="9">
      <t>タントウシャ</t>
    </rPh>
    <phoneticPr fontId="53"/>
  </si>
  <si>
    <t>選考結果発送日</t>
    <rPh sb="0" eb="2">
      <t>センコウ</t>
    </rPh>
    <rPh sb="2" eb="4">
      <t>ケッカ</t>
    </rPh>
    <rPh sb="4" eb="6">
      <t>ハッソウ</t>
    </rPh>
    <rPh sb="6" eb="7">
      <t>ビ</t>
    </rPh>
    <phoneticPr fontId="53"/>
  </si>
  <si>
    <t>訓練実施施設
の住所</t>
    <rPh sb="0" eb="2">
      <t>クンレン</t>
    </rPh>
    <rPh sb="2" eb="4">
      <t>ジッシ</t>
    </rPh>
    <rPh sb="4" eb="6">
      <t>シセツ</t>
    </rPh>
    <rPh sb="8" eb="10">
      <t>ジュウショ</t>
    </rPh>
    <phoneticPr fontId="53"/>
  </si>
  <si>
    <t>ＴＥＬ番号
（問い合わせ先）</t>
    <rPh sb="3" eb="5">
      <t>バンゴウ</t>
    </rPh>
    <rPh sb="7" eb="8">
      <t>ト</t>
    </rPh>
    <rPh sb="9" eb="10">
      <t>ア</t>
    </rPh>
    <rPh sb="12" eb="13">
      <t>サキ</t>
    </rPh>
    <phoneticPr fontId="53"/>
  </si>
  <si>
    <t>最寄駅</t>
    <rPh sb="0" eb="2">
      <t>モヨ</t>
    </rPh>
    <rPh sb="2" eb="3">
      <t>エキ</t>
    </rPh>
    <phoneticPr fontId="53"/>
  </si>
  <si>
    <t>№</t>
    <phoneticPr fontId="53"/>
  </si>
  <si>
    <t>第３回目</t>
    <rPh sb="0" eb="1">
      <t>ダイ</t>
    </rPh>
    <rPh sb="2" eb="4">
      <t>カイメ</t>
    </rPh>
    <phoneticPr fontId="53"/>
  </si>
  <si>
    <t>1回目</t>
    <rPh sb="1" eb="3">
      <t>カイメ</t>
    </rPh>
    <phoneticPr fontId="53"/>
  </si>
  <si>
    <t>2回目</t>
    <rPh sb="1" eb="3">
      <t>カイメ</t>
    </rPh>
    <phoneticPr fontId="53"/>
  </si>
  <si>
    <t>3回目</t>
    <rPh sb="1" eb="3">
      <t>カイメ</t>
    </rPh>
    <phoneticPr fontId="53"/>
  </si>
  <si>
    <t>4回目</t>
    <rPh sb="1" eb="3">
      <t>カイメ</t>
    </rPh>
    <phoneticPr fontId="53"/>
  </si>
  <si>
    <t>5回目</t>
    <rPh sb="1" eb="3">
      <t>カイメ</t>
    </rPh>
    <phoneticPr fontId="53"/>
  </si>
  <si>
    <t>6回目</t>
    <rPh sb="1" eb="3">
      <t>カイメ</t>
    </rPh>
    <phoneticPr fontId="53"/>
  </si>
  <si>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53"/>
  </si>
  <si>
    <t>名称（</t>
    <rPh sb="0" eb="2">
      <t>メイショウ</t>
    </rPh>
    <phoneticPr fontId="53"/>
  </si>
  <si>
    <t>訓練実施施設名</t>
    <rPh sb="0" eb="2">
      <t>クンレン</t>
    </rPh>
    <rPh sb="2" eb="4">
      <t>ジッシ</t>
    </rPh>
    <rPh sb="4" eb="6">
      <t>シセツ</t>
    </rPh>
    <rPh sb="6" eb="7">
      <t>ナ</t>
    </rPh>
    <phoneticPr fontId="53"/>
  </si>
  <si>
    <t>フリガナ</t>
    <phoneticPr fontId="53"/>
  </si>
  <si>
    <t>〒</t>
    <phoneticPr fontId="53"/>
  </si>
  <si>
    <t>02 ＩＴ分野　</t>
    <phoneticPr fontId="53"/>
  </si>
  <si>
    <t>07 林業分野</t>
    <phoneticPr fontId="53"/>
  </si>
  <si>
    <t>12 輸送サービス分野</t>
    <phoneticPr fontId="53"/>
  </si>
  <si>
    <t>17 金属関連分野</t>
    <phoneticPr fontId="53"/>
  </si>
  <si>
    <t>03 営業・販売・事務分野</t>
    <phoneticPr fontId="53"/>
  </si>
  <si>
    <t>08 旅行・観光分野</t>
    <phoneticPr fontId="53"/>
  </si>
  <si>
    <t>13 エコ分野</t>
    <phoneticPr fontId="53"/>
  </si>
  <si>
    <t>18 建設関連分野</t>
    <phoneticPr fontId="53"/>
  </si>
  <si>
    <t>04 医療事務分野</t>
    <phoneticPr fontId="53"/>
  </si>
  <si>
    <t>14 調理分野</t>
    <phoneticPr fontId="53"/>
  </si>
  <si>
    <t>19 理容・美容関連分野</t>
    <phoneticPr fontId="53"/>
  </si>
  <si>
    <t>15 電気関連分野</t>
    <phoneticPr fontId="53"/>
  </si>
  <si>
    <t>20 その他の分野</t>
    <phoneticPr fontId="53"/>
  </si>
  <si>
    <t>06 農業分野</t>
    <phoneticPr fontId="53"/>
  </si>
  <si>
    <t>16 機械関連分野</t>
    <phoneticPr fontId="53"/>
  </si>
  <si>
    <t>※　新規　　　</t>
    <phoneticPr fontId="53"/>
  </si>
  <si>
    <t>（貴機関が初めて本分野の訓練を実施する場合はチェックしてください）</t>
    <phoneticPr fontId="53"/>
  </si>
  <si>
    <t>※　新規扱い　</t>
    <rPh sb="4" eb="5">
      <t>アツカ</t>
    </rPh>
    <phoneticPr fontId="53"/>
  </si>
  <si>
    <t>３　訓練概要　　　　</t>
    <phoneticPr fontId="53"/>
  </si>
  <si>
    <r>
      <t>（１）訓練科名（40文字以内）</t>
    </r>
    <r>
      <rPr>
        <u/>
        <sz val="16"/>
        <rFont val="ＭＳ 明朝"/>
        <family val="1"/>
        <charset val="128"/>
      </rPr>
      <t/>
    </r>
    <rPh sb="10" eb="12">
      <t>モジ</t>
    </rPh>
    <rPh sb="12" eb="14">
      <t>イナイ</t>
    </rPh>
    <phoneticPr fontId="53"/>
  </si>
  <si>
    <t>～</t>
    <phoneticPr fontId="53"/>
  </si>
  <si>
    <t>（</t>
    <phoneticPr fontId="53"/>
  </si>
  <si>
    <t>か月）</t>
    <rPh sb="1" eb="2">
      <t>ゲツ</t>
    </rPh>
    <phoneticPr fontId="53"/>
  </si>
  <si>
    <t>（３）受講者定員</t>
    <phoneticPr fontId="53"/>
  </si>
  <si>
    <t>名</t>
    <rPh sb="0" eb="1">
      <t>メイ</t>
    </rPh>
    <phoneticPr fontId="53"/>
  </si>
  <si>
    <t>４　訓練実施施設名</t>
    <phoneticPr fontId="53"/>
  </si>
  <si>
    <t>氏  　　　名</t>
    <rPh sb="0" eb="1">
      <t>シ</t>
    </rPh>
    <rPh sb="6" eb="7">
      <t>メイ</t>
    </rPh>
    <phoneticPr fontId="53"/>
  </si>
  <si>
    <t>電　話　番　号</t>
    <rPh sb="0" eb="1">
      <t>デン</t>
    </rPh>
    <rPh sb="2" eb="3">
      <t>ハナシ</t>
    </rPh>
    <rPh sb="4" eb="5">
      <t>バン</t>
    </rPh>
    <rPh sb="6" eb="7">
      <t>ゴウ</t>
    </rPh>
    <phoneticPr fontId="53"/>
  </si>
  <si>
    <t>受理番号：</t>
    <phoneticPr fontId="53"/>
  </si>
  <si>
    <t>実施機関名：　</t>
    <rPh sb="0" eb="2">
      <t>ジッシ</t>
    </rPh>
    <rPh sb="2" eb="4">
      <t>キカン</t>
    </rPh>
    <rPh sb="4" eb="5">
      <t>メイ</t>
    </rPh>
    <phoneticPr fontId="53"/>
  </si>
  <si>
    <t>訓練科名：</t>
    <phoneticPr fontId="53"/>
  </si>
  <si>
    <t>作成者名：</t>
    <phoneticPr fontId="53"/>
  </si>
  <si>
    <t>　・自ら所有する訓練実施場所及び事務所を使用する　　　　　　　※不動産登記簿謄本（写しで可）等を添付すること</t>
    <phoneticPr fontId="53"/>
  </si>
  <si>
    <t>　・訓練実施場所及び事務所を賃借により確保する　　　　　　　　　※賃貸借契約書（写）等を添付すること</t>
    <phoneticPr fontId="53"/>
  </si>
  <si>
    <t>基礎コース；</t>
    <phoneticPr fontId="53"/>
  </si>
  <si>
    <t>　・該当している　　　　　</t>
    <phoneticPr fontId="53"/>
  </si>
  <si>
    <t>・該当していない</t>
    <phoneticPr fontId="53"/>
  </si>
  <si>
    <t>※介護職員養成研修（介護職員養成研修を求職者支援訓練として実施する場合）</t>
    <phoneticPr fontId="53"/>
  </si>
  <si>
    <t>・教室総面積（　　　</t>
    <rPh sb="1" eb="3">
      <t>キョウシツ</t>
    </rPh>
    <rPh sb="3" eb="6">
      <t>ソウメンセキ</t>
    </rPh>
    <phoneticPr fontId="53"/>
  </si>
  <si>
    <t>　　）㎡</t>
    <phoneticPr fontId="53"/>
  </si>
  <si>
    <t>・１人当たりの面積（</t>
    <rPh sb="2" eb="3">
      <t>ニン</t>
    </rPh>
    <rPh sb="3" eb="4">
      <t>ア</t>
    </rPh>
    <rPh sb="7" eb="9">
      <t>メンセキ</t>
    </rPh>
    <phoneticPr fontId="53"/>
  </si>
  <si>
    <t>・実習室面積（</t>
    <rPh sb="1" eb="4">
      <t>ジッシュウシツ</t>
    </rPh>
    <rPh sb="4" eb="6">
      <t>メンセキ</t>
    </rPh>
    <phoneticPr fontId="53"/>
  </si>
  <si>
    <r>
      <t>実技に使用する主要な設備</t>
    </r>
    <r>
      <rPr>
        <sz val="11"/>
        <rFont val="ＭＳ Ｐゴシック"/>
        <family val="3"/>
        <charset val="128"/>
      </rPr>
      <t>・備品・機器　
（パソコン関係以外）</t>
    </r>
    <rPh sb="0" eb="2">
      <t>ジツギ</t>
    </rPh>
    <rPh sb="3" eb="5">
      <t>シヨウ</t>
    </rPh>
    <rPh sb="7" eb="9">
      <t>シュヨウ</t>
    </rPh>
    <rPh sb="10" eb="12">
      <t>セツビ</t>
    </rPh>
    <rPh sb="16" eb="18">
      <t>キキ</t>
    </rPh>
    <phoneticPr fontId="53"/>
  </si>
  <si>
    <t xml:space="preserve">       ）</t>
    <phoneticPr fontId="53"/>
  </si>
  <si>
    <t>台数（</t>
    <phoneticPr fontId="53"/>
  </si>
  <si>
    <t>）台</t>
    <phoneticPr fontId="53"/>
  </si>
  <si>
    <t>　　　（</t>
    <phoneticPr fontId="53"/>
  </si>
  <si>
    <t>・机　定員以上</t>
    <rPh sb="1" eb="2">
      <t>ツクエ</t>
    </rPh>
    <rPh sb="3" eb="5">
      <t>テイイン</t>
    </rPh>
    <rPh sb="5" eb="7">
      <t>イジョウ</t>
    </rPh>
    <phoneticPr fontId="53"/>
  </si>
  <si>
    <t>有</t>
    <phoneticPr fontId="53"/>
  </si>
  <si>
    <t>無</t>
    <rPh sb="0" eb="1">
      <t>ナ</t>
    </rPh>
    <phoneticPr fontId="53"/>
  </si>
  <si>
    <t>・いす　定員以上</t>
    <rPh sb="4" eb="6">
      <t>テイイン</t>
    </rPh>
    <rPh sb="6" eb="8">
      <t>イジョウ</t>
    </rPh>
    <phoneticPr fontId="53"/>
  </si>
  <si>
    <t>有</t>
    <phoneticPr fontId="53"/>
  </si>
  <si>
    <t>・ホワイトボード等</t>
    <rPh sb="8" eb="9">
      <t>トウ</t>
    </rPh>
    <phoneticPr fontId="53"/>
  </si>
  <si>
    <t>パソコン台数</t>
    <phoneticPr fontId="53"/>
  </si>
  <si>
    <t>（</t>
    <phoneticPr fontId="53"/>
  </si>
  <si>
    <t>）台　（定員分の台数が必要）</t>
    <phoneticPr fontId="53"/>
  </si>
  <si>
    <t>インターネットの接続</t>
    <phoneticPr fontId="53"/>
  </si>
  <si>
    <t>・全てのパソコンが接続できる</t>
    <phoneticPr fontId="53"/>
  </si>
  <si>
    <t>　）台</t>
    <rPh sb="2" eb="3">
      <t>ダイ</t>
    </rPh>
    <phoneticPr fontId="53"/>
  </si>
  <si>
    <t>・ビデオプロジェクター</t>
    <phoneticPr fontId="53"/>
  </si>
  <si>
    <t>・その他（　</t>
    <phoneticPr fontId="53"/>
  </si>
  <si>
    <t>）</t>
    <phoneticPr fontId="53"/>
  </si>
  <si>
    <t>・ＯＡフロアにより床下に配線している</t>
    <phoneticPr fontId="53"/>
  </si>
  <si>
    <t>・その他の固定方法等（</t>
    <rPh sb="5" eb="7">
      <t>コテイ</t>
    </rPh>
    <rPh sb="7" eb="10">
      <t>ホウホウトウ</t>
    </rPh>
    <phoneticPr fontId="53"/>
  </si>
  <si>
    <t>)</t>
    <phoneticPr fontId="53"/>
  </si>
  <si>
    <t>１日（</t>
    <phoneticPr fontId="53"/>
  </si>
  <si>
    <t>）時間</t>
    <phoneticPr fontId="53"/>
  </si>
  <si>
    <t>・訓練の実施に必要なその他の設備・機器を適正に整備している</t>
    <phoneticPr fontId="53"/>
  </si>
  <si>
    <t>※ソフトウェア</t>
    <phoneticPr fontId="53"/>
  </si>
  <si>
    <t>使用許諾契約</t>
    <phoneticPr fontId="53"/>
  </si>
  <si>
    <t>・なし</t>
    <phoneticPr fontId="53"/>
  </si>
  <si>
    <t>ＯＳ</t>
    <phoneticPr fontId="53"/>
  </si>
  <si>
    <t>使用するＯＳの名称及びバージョン　　（</t>
    <rPh sb="7" eb="9">
      <t>メイショウ</t>
    </rPh>
    <rPh sb="9" eb="10">
      <t>オヨ</t>
    </rPh>
    <phoneticPr fontId="53"/>
  </si>
  <si>
    <t>使用するソフトウェアの名称及びバージョン　　（</t>
    <rPh sb="11" eb="13">
      <t>メイショウ</t>
    </rPh>
    <rPh sb="13" eb="14">
      <t>オヨ</t>
    </rPh>
    <phoneticPr fontId="53"/>
  </si>
  <si>
    <t>・全て確保している</t>
    <phoneticPr fontId="53"/>
  </si>
  <si>
    <t>・定期点検等必要な措置を講じている</t>
    <phoneticPr fontId="53"/>
  </si>
  <si>
    <t>・あり</t>
    <phoneticPr fontId="53"/>
  </si>
  <si>
    <t>・あり（男女別あり）</t>
    <rPh sb="4" eb="6">
      <t>ダンジョ</t>
    </rPh>
    <rPh sb="6" eb="7">
      <t>ベツ</t>
    </rPh>
    <phoneticPr fontId="53"/>
  </si>
  <si>
    <t>・あり（教室・実習室とは完全に分離されている）</t>
    <phoneticPr fontId="53"/>
  </si>
  <si>
    <t>・なし</t>
    <phoneticPr fontId="53"/>
  </si>
  <si>
    <t>・全面禁煙である</t>
    <phoneticPr fontId="53"/>
  </si>
  <si>
    <t>・室内で喫煙できる</t>
    <phoneticPr fontId="53"/>
  </si>
  <si>
    <t>・その他</t>
    <rPh sb="3" eb="4">
      <t>タ</t>
    </rPh>
    <phoneticPr fontId="53"/>
  </si>
  <si>
    <t>）</t>
    <phoneticPr fontId="53"/>
  </si>
  <si>
    <t>・室内で喫煙できるが分煙対策を施している</t>
    <phoneticPr fontId="53"/>
  </si>
  <si>
    <t>・あり(専用の部屋がある）</t>
    <phoneticPr fontId="53"/>
  </si>
  <si>
    <t>・あり（専用の部屋はないが、受講者のプライバシーは確保されている）</t>
    <rPh sb="4" eb="6">
      <t>センヨウ</t>
    </rPh>
    <rPh sb="7" eb="9">
      <t>ヘヤ</t>
    </rPh>
    <rPh sb="14" eb="17">
      <t>ジュコウシャ</t>
    </rPh>
    <rPh sb="25" eb="27">
      <t>カクホ</t>
    </rPh>
    <phoneticPr fontId="53"/>
  </si>
  <si>
    <t>学科</t>
    <phoneticPr fontId="53"/>
  </si>
  <si>
    <t>・受講者30人あたり１人以上配置している</t>
    <phoneticPr fontId="53"/>
  </si>
  <si>
    <t>質疑応答の体制</t>
    <phoneticPr fontId="53"/>
  </si>
  <si>
    <t>・日々の訓練時間外に最低１時間以上、質疑応答ができる講師の支援体制がある</t>
    <phoneticPr fontId="53"/>
  </si>
  <si>
    <t>・次の事項を記載することとしている　　①訓練実施日　②訓練内容　③担当講師　④欠席・遅刻・早退者</t>
    <phoneticPr fontId="53"/>
  </si>
  <si>
    <t>・できる</t>
    <phoneticPr fontId="53"/>
  </si>
  <si>
    <t>・できない</t>
    <phoneticPr fontId="53"/>
  </si>
  <si>
    <t>・受講者に対して書面を配付して周知</t>
    <phoneticPr fontId="53"/>
  </si>
  <si>
    <t>・加入しない</t>
    <phoneticPr fontId="53"/>
  </si>
  <si>
    <t>・企業実習先への指導が適正かつ効果的に実施できる。</t>
    <phoneticPr fontId="53"/>
  </si>
  <si>
    <t>認定様式第4号</t>
    <phoneticPr fontId="53"/>
  </si>
  <si>
    <t>初回の申請</t>
    <phoneticPr fontId="53"/>
  </si>
  <si>
    <t>-</t>
    <phoneticPr fontId="53"/>
  </si>
  <si>
    <t>〒</t>
    <phoneticPr fontId="53"/>
  </si>
  <si>
    <t>最寄駅（　</t>
    <phoneticPr fontId="53"/>
  </si>
  <si>
    <t>）</t>
    <phoneticPr fontId="53"/>
  </si>
  <si>
    <t>平成</t>
  </si>
  <si>
    <t>年</t>
    <rPh sb="0" eb="1">
      <t>ネン</t>
    </rPh>
    <phoneticPr fontId="53"/>
  </si>
  <si>
    <t>月</t>
    <rPh sb="0" eb="1">
      <t>ガツ</t>
    </rPh>
    <phoneticPr fontId="53"/>
  </si>
  <si>
    <t>日</t>
    <rPh sb="0" eb="1">
      <t>ニチ</t>
    </rPh>
    <phoneticPr fontId="53"/>
  </si>
  <si>
    <t>株式会社Ａ</t>
    <rPh sb="0" eb="2">
      <t>カブシキ</t>
    </rPh>
    <rPh sb="2" eb="4">
      <t>カイシャ</t>
    </rPh>
    <phoneticPr fontId="53"/>
  </si>
  <si>
    <t>株式会社Ｂ</t>
    <phoneticPr fontId="53"/>
  </si>
  <si>
    <t>株式会社Ｃ</t>
    <phoneticPr fontId="53"/>
  </si>
  <si>
    <t>株式会社Ｄ</t>
    <phoneticPr fontId="53"/>
  </si>
  <si>
    <t>株式会社以外の事業主</t>
    <phoneticPr fontId="53"/>
  </si>
  <si>
    <t>事業主団体等</t>
    <phoneticPr fontId="53"/>
  </si>
  <si>
    <t>専修学校・各種学校</t>
    <phoneticPr fontId="53"/>
  </si>
  <si>
    <t>大学等</t>
    <phoneticPr fontId="53"/>
  </si>
  <si>
    <t>一般公益社団法人等</t>
    <phoneticPr fontId="53"/>
  </si>
  <si>
    <t>社会福祉法人</t>
    <phoneticPr fontId="53"/>
  </si>
  <si>
    <t>職業訓練法人</t>
    <phoneticPr fontId="53"/>
  </si>
  <si>
    <t xml:space="preserve">ＮＰＯ法人  </t>
    <phoneticPr fontId="53"/>
  </si>
  <si>
    <t>その他（</t>
    <phoneticPr fontId="53"/>
  </si>
  <si>
    <t>　　）</t>
    <phoneticPr fontId="53"/>
  </si>
  <si>
    <t>訓練実施施設との距離　徒歩</t>
    <rPh sb="0" eb="2">
      <t>クンレン</t>
    </rPh>
    <rPh sb="2" eb="4">
      <t>ジッシ</t>
    </rPh>
    <rPh sb="4" eb="6">
      <t>シセツ</t>
    </rPh>
    <rPh sb="8" eb="10">
      <t>キョリ</t>
    </rPh>
    <rPh sb="11" eb="13">
      <t>トホ</t>
    </rPh>
    <phoneticPr fontId="53"/>
  </si>
  <si>
    <t>ＴＥＬ</t>
    <phoneticPr fontId="53"/>
  </si>
  <si>
    <t>ＦＡＸ</t>
    <phoneticPr fontId="53"/>
  </si>
  <si>
    <t>Ｅメールアドレス</t>
    <phoneticPr fontId="53"/>
  </si>
  <si>
    <t>専任</t>
    <phoneticPr fontId="53"/>
  </si>
  <si>
    <t>平成</t>
    <rPh sb="0" eb="2">
      <t>ヘイセイ</t>
    </rPh>
    <phoneticPr fontId="53"/>
  </si>
  <si>
    <t>任意受験</t>
    <rPh sb="0" eb="2">
      <t>ニンイ</t>
    </rPh>
    <rPh sb="2" eb="4">
      <t>ジュケン</t>
    </rPh>
    <phoneticPr fontId="53"/>
  </si>
  <si>
    <t>7回目</t>
    <rPh sb="1" eb="3">
      <t>カイメ</t>
    </rPh>
    <phoneticPr fontId="53"/>
  </si>
  <si>
    <t>〒</t>
    <phoneticPr fontId="53"/>
  </si>
  <si>
    <t>（役職名）　</t>
    <rPh sb="1" eb="4">
      <t>ヤクショクメイ</t>
    </rPh>
    <phoneticPr fontId="53"/>
  </si>
  <si>
    <t>有</t>
    <rPh sb="0" eb="1">
      <t>ア</t>
    </rPh>
    <phoneticPr fontId="53"/>
  </si>
  <si>
    <t>公共職業安定所への来所日前に、訪問指導を行うこと。＜必須＞※　来所日は、認定様式６号日別計画表のとおり</t>
    <phoneticPr fontId="53"/>
  </si>
  <si>
    <t>ｼﾒｲ</t>
    <phoneticPr fontId="53"/>
  </si>
  <si>
    <t>和暦</t>
    <rPh sb="0" eb="2">
      <t>ワレキ</t>
    </rPh>
    <phoneticPr fontId="53"/>
  </si>
  <si>
    <t>日</t>
    <rPh sb="0" eb="1">
      <t>ヒ</t>
    </rPh>
    <phoneticPr fontId="53"/>
  </si>
  <si>
    <t>性別</t>
    <rPh sb="0" eb="2">
      <t>セイベツ</t>
    </rPh>
    <phoneticPr fontId="53"/>
  </si>
  <si>
    <t>会社名</t>
    <rPh sb="0" eb="3">
      <t>カイシャメイ</t>
    </rPh>
    <phoneticPr fontId="53"/>
  </si>
  <si>
    <t>役職名</t>
    <rPh sb="0" eb="3">
      <t>ヤクショクメイ</t>
    </rPh>
    <phoneticPr fontId="53"/>
  </si>
  <si>
    <t>代表者氏名・役員一覧</t>
    <rPh sb="0" eb="3">
      <t>ダイヒョウシャ</t>
    </rPh>
    <rPh sb="3" eb="5">
      <t>シメイ</t>
    </rPh>
    <rPh sb="6" eb="8">
      <t>ヤクイン</t>
    </rPh>
    <rPh sb="8" eb="10">
      <t>イチラン</t>
    </rPh>
    <phoneticPr fontId="53"/>
  </si>
  <si>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53"/>
  </si>
  <si>
    <t>別記様式第４号</t>
    <rPh sb="0" eb="2">
      <t>ベッキ</t>
    </rPh>
    <rPh sb="2" eb="4">
      <t>ヨウシキ</t>
    </rPh>
    <rPh sb="4" eb="5">
      <t>ダイ</t>
    </rPh>
    <rPh sb="6" eb="7">
      <t>ゴウ</t>
    </rPh>
    <phoneticPr fontId="53"/>
  </si>
  <si>
    <t>（</t>
    <phoneticPr fontId="53"/>
  </si>
  <si>
    <t>第２回目</t>
    <rPh sb="0" eb="1">
      <t>ダイ</t>
    </rPh>
    <rPh sb="2" eb="4">
      <t>カイメ</t>
    </rPh>
    <phoneticPr fontId="53"/>
  </si>
  <si>
    <t>第４回目</t>
    <rPh sb="0" eb="1">
      <t>ダイ</t>
    </rPh>
    <rPh sb="2" eb="4">
      <t>カイメ</t>
    </rPh>
    <phoneticPr fontId="53"/>
  </si>
  <si>
    <t>　〒</t>
    <phoneticPr fontId="53"/>
  </si>
  <si>
    <t>最寄駅から訓練実施施設までの地図</t>
    <rPh sb="5" eb="7">
      <t>クンレン</t>
    </rPh>
    <rPh sb="7" eb="9">
      <t>ジッシ</t>
    </rPh>
    <rPh sb="9" eb="11">
      <t>シセツ</t>
    </rPh>
    <phoneticPr fontId="53"/>
  </si>
  <si>
    <t>メールアドレス</t>
    <phoneticPr fontId="53"/>
  </si>
  <si>
    <t>土日祝の訓練
実施の有無</t>
    <phoneticPr fontId="53"/>
  </si>
  <si>
    <t>　　　　　教育訓練実施機関</t>
    <rPh sb="5" eb="7">
      <t>キョウイク</t>
    </rPh>
    <rPh sb="7" eb="9">
      <t>クンレン</t>
    </rPh>
    <rPh sb="9" eb="11">
      <t>ジッシ</t>
    </rPh>
    <rPh sb="11" eb="13">
      <t>キカン</t>
    </rPh>
    <phoneticPr fontId="53"/>
  </si>
  <si>
    <r>
      <t>（</t>
    </r>
    <r>
      <rPr>
        <sz val="19"/>
        <color indexed="9"/>
        <rFont val="Calibri"/>
        <family val="2"/>
      </rPr>
      <t>1</t>
    </r>
    <r>
      <rPr>
        <sz val="19"/>
        <color indexed="9"/>
        <rFont val="ＭＳ Ｐゴシック"/>
        <family val="3"/>
        <charset val="128"/>
      </rPr>
      <t>）科目評価　以下の内容については、（独）高齢・障害・求職者支援機構</t>
    </r>
    <r>
      <rPr>
        <sz val="19"/>
        <color indexed="9"/>
        <rFont val="Calibri"/>
        <family val="2"/>
      </rPr>
      <t xml:space="preserve"> </t>
    </r>
    <r>
      <rPr>
        <sz val="19"/>
        <color indexed="9"/>
        <rFont val="ＭＳ Ｐゴシック"/>
        <family val="3"/>
        <charset val="128"/>
      </rPr>
      <t>のＨＰ</t>
    </r>
    <rPh sb="3" eb="5">
      <t>カモク</t>
    </rPh>
    <rPh sb="8" eb="10">
      <t>イカ</t>
    </rPh>
    <phoneticPr fontId="53"/>
  </si>
  <si>
    <t>　・厚生労働省「職業能力評価基準」</t>
    <rPh sb="2" eb="4">
      <t>コウセイ</t>
    </rPh>
    <rPh sb="4" eb="7">
      <t>ロウドウショウ</t>
    </rPh>
    <rPh sb="8" eb="10">
      <t>ショクギョウ</t>
    </rPh>
    <rPh sb="10" eb="12">
      <t>ノウリョク</t>
    </rPh>
    <rPh sb="12" eb="14">
      <t>ヒョウカ</t>
    </rPh>
    <rPh sb="14" eb="16">
      <t>キジュン</t>
    </rPh>
    <phoneticPr fontId="53"/>
  </si>
  <si>
    <t>　・厚生労働省「モデル評価シート」</t>
    <rPh sb="2" eb="4">
      <t>コウセイ</t>
    </rPh>
    <rPh sb="4" eb="7">
      <t>ロウドウショウ</t>
    </rPh>
    <rPh sb="11" eb="13">
      <t>ヒョウカ</t>
    </rPh>
    <phoneticPr fontId="53"/>
  </si>
  <si>
    <t>　・（独）高齢・障害・求職者支援機構「日本版デュアルシステム訓練修了後の評価項目作成支援ツール」</t>
    <rPh sb="19" eb="22">
      <t>ニホンバン</t>
    </rPh>
    <rPh sb="30" eb="32">
      <t>クンレン</t>
    </rPh>
    <rPh sb="32" eb="35">
      <t>シュウリョウゴ</t>
    </rPh>
    <rPh sb="36" eb="38">
      <t>ヒョウカ</t>
    </rPh>
    <rPh sb="38" eb="40">
      <t>コウモク</t>
    </rPh>
    <rPh sb="40" eb="42">
      <t>サクセイ</t>
    </rPh>
    <rPh sb="42" eb="44">
      <t>シエン</t>
    </rPh>
    <phoneticPr fontId="53"/>
  </si>
  <si>
    <t>　なお、評価項目を変更する場合（一部変更も可）は、以下の評価基準を活用することができます。</t>
    <rPh sb="4" eb="6">
      <t>ヒョウカ</t>
    </rPh>
    <rPh sb="6" eb="8">
      <t>コウモク</t>
    </rPh>
    <rPh sb="9" eb="11">
      <t>ヘンコウ</t>
    </rPh>
    <rPh sb="13" eb="15">
      <t>バアイ</t>
    </rPh>
    <rPh sb="16" eb="18">
      <t>イチブ</t>
    </rPh>
    <rPh sb="18" eb="20">
      <t>ヘンコウ</t>
    </rPh>
    <rPh sb="21" eb="22">
      <t>カ</t>
    </rPh>
    <rPh sb="25" eb="27">
      <t>イカ</t>
    </rPh>
    <rPh sb="28" eb="30">
      <t>ヒョウカ</t>
    </rPh>
    <rPh sb="30" eb="32">
      <t>キジュン</t>
    </rPh>
    <rPh sb="33" eb="35">
      <t>カツヨウ</t>
    </rPh>
    <phoneticPr fontId="53"/>
  </si>
  <si>
    <t>調整可能人数</t>
    <rPh sb="0" eb="2">
      <t>チョウセイ</t>
    </rPh>
    <rPh sb="2" eb="4">
      <t>カノウ</t>
    </rPh>
    <rPh sb="4" eb="6">
      <t>ニンズウ</t>
    </rPh>
    <phoneticPr fontId="53"/>
  </si>
  <si>
    <t>　標記の件につきまして、下記のとおり報告いたします。</t>
    <rPh sb="1" eb="3">
      <t>ヒョウキ</t>
    </rPh>
    <rPh sb="4" eb="5">
      <t>ケン</t>
    </rPh>
    <rPh sb="12" eb="14">
      <t>カキ</t>
    </rPh>
    <rPh sb="18" eb="20">
      <t>ホウコク</t>
    </rPh>
    <phoneticPr fontId="53"/>
  </si>
  <si>
    <t>選考予約先（電話番号）</t>
    <rPh sb="0" eb="2">
      <t>センコウ</t>
    </rPh>
    <rPh sb="2" eb="4">
      <t>ヨヤク</t>
    </rPh>
    <rPh sb="4" eb="5">
      <t>サキ</t>
    </rPh>
    <rPh sb="6" eb="8">
      <t>デンワ</t>
    </rPh>
    <rPh sb="8" eb="10">
      <t>バンゴウ</t>
    </rPh>
    <phoneticPr fontId="53"/>
  </si>
  <si>
    <t>時間</t>
    <rPh sb="0" eb="2">
      <t>ジカン</t>
    </rPh>
    <phoneticPr fontId="53"/>
  </si>
  <si>
    <t>可</t>
    <rPh sb="0" eb="1">
      <t>カ</t>
    </rPh>
    <phoneticPr fontId="53"/>
  </si>
  <si>
    <t>不可</t>
    <rPh sb="0" eb="2">
      <t>フカ</t>
    </rPh>
    <phoneticPr fontId="53"/>
  </si>
  <si>
    <t>定員調整の可否</t>
    <rPh sb="0" eb="1">
      <t>サダム</t>
    </rPh>
    <rPh sb="1" eb="2">
      <t>イン</t>
    </rPh>
    <rPh sb="2" eb="3">
      <t>チョウ</t>
    </rPh>
    <rPh sb="3" eb="4">
      <t>ヒトシ</t>
    </rPh>
    <rPh sb="5" eb="7">
      <t>カヒ</t>
    </rPh>
    <phoneticPr fontId="53"/>
  </si>
  <si>
    <t xml:space="preserve">   </t>
    <phoneticPr fontId="53"/>
  </si>
  <si>
    <t>コード</t>
    <phoneticPr fontId="53"/>
  </si>
  <si>
    <t>A</t>
    <phoneticPr fontId="53"/>
  </si>
  <si>
    <t>B</t>
    <phoneticPr fontId="53"/>
  </si>
  <si>
    <t>C</t>
    <phoneticPr fontId="53"/>
  </si>
  <si>
    <t>　(特記事項)</t>
    <rPh sb="2" eb="4">
      <t>トッキ</t>
    </rPh>
    <rPh sb="4" eb="6">
      <t>ジコウ</t>
    </rPh>
    <phoneticPr fontId="53"/>
  </si>
  <si>
    <t>　（２）訓練の受講を通じて取得した資格（任意）</t>
    <rPh sb="4" eb="6">
      <t>クンレン</t>
    </rPh>
    <rPh sb="7" eb="9">
      <t>ジュコウ</t>
    </rPh>
    <rPh sb="10" eb="11">
      <t>ツウ</t>
    </rPh>
    <rPh sb="13" eb="15">
      <t>シュトク</t>
    </rPh>
    <rPh sb="17" eb="19">
      <t>シカク</t>
    </rPh>
    <rPh sb="20" eb="22">
      <t>ニンイ</t>
    </rPh>
    <phoneticPr fontId="133"/>
  </si>
  <si>
    <t>　（３）訓練期間中又は訓練終了後に取得した資格（任意）　　　※訓練と密接に関わる資格のみを記入</t>
    <phoneticPr fontId="133"/>
  </si>
  <si>
    <t xml:space="preserve">評価項目の引用元（企業横断的な評価基準を活用した場合のみ）
</t>
    <rPh sb="0" eb="2">
      <t>ヒョウカ</t>
    </rPh>
    <rPh sb="2" eb="4">
      <t>コウモク</t>
    </rPh>
    <rPh sb="5" eb="7">
      <t>インヨウ</t>
    </rPh>
    <rPh sb="7" eb="8">
      <t>モト</t>
    </rPh>
    <rPh sb="9" eb="11">
      <t>キギョウ</t>
    </rPh>
    <rPh sb="11" eb="14">
      <t>オウダンテキ</t>
    </rPh>
    <rPh sb="15" eb="17">
      <t>ヒョウカ</t>
    </rPh>
    <rPh sb="17" eb="19">
      <t>キジュン</t>
    </rPh>
    <rPh sb="20" eb="22">
      <t>カツヨウ</t>
    </rPh>
    <rPh sb="24" eb="26">
      <t>バアイ</t>
    </rPh>
    <phoneticPr fontId="53"/>
  </si>
  <si>
    <t>　また、科目名については様式5号と必ず一致させてください。</t>
    <rPh sb="4" eb="7">
      <t>カモクメイ</t>
    </rPh>
    <rPh sb="12" eb="14">
      <t>ヨウシキ</t>
    </rPh>
    <rPh sb="15" eb="16">
      <t>ゴウ</t>
    </rPh>
    <rPh sb="17" eb="18">
      <t>カナラ</t>
    </rPh>
    <rPh sb="19" eb="21">
      <t>イッチ</t>
    </rPh>
    <phoneticPr fontId="53"/>
  </si>
  <si>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53"/>
  </si>
  <si>
    <t>①訓練実施機関名</t>
    <rPh sb="1" eb="3">
      <t>クンレン</t>
    </rPh>
    <rPh sb="3" eb="5">
      <t>ジッシ</t>
    </rPh>
    <rPh sb="5" eb="7">
      <t>キカン</t>
    </rPh>
    <rPh sb="7" eb="8">
      <t>メイ</t>
    </rPh>
    <phoneticPr fontId="53"/>
  </si>
  <si>
    <t>③
求職者支援訓練
認定番号</t>
    <rPh sb="2" eb="4">
      <t>キュウショク</t>
    </rPh>
    <rPh sb="4" eb="5">
      <t>シャ</t>
    </rPh>
    <rPh sb="5" eb="7">
      <t>シエン</t>
    </rPh>
    <rPh sb="7" eb="9">
      <t>クンレン</t>
    </rPh>
    <rPh sb="10" eb="12">
      <t>ニンテイ</t>
    </rPh>
    <rPh sb="12" eb="14">
      <t>バンゴウ</t>
    </rPh>
    <phoneticPr fontId="53"/>
  </si>
  <si>
    <t>⑤
訓練分野
※リストから
選択すること。</t>
    <rPh sb="2" eb="4">
      <t>クンレン</t>
    </rPh>
    <rPh sb="4" eb="6">
      <t>ブンヤ</t>
    </rPh>
    <rPh sb="15" eb="17">
      <t>センタク</t>
    </rPh>
    <phoneticPr fontId="94"/>
  </si>
  <si>
    <t>⑥
訓練科名</t>
    <rPh sb="2" eb="4">
      <t>クンレン</t>
    </rPh>
    <rPh sb="4" eb="5">
      <t>カ</t>
    </rPh>
    <rPh sb="5" eb="6">
      <t>メイ</t>
    </rPh>
    <phoneticPr fontId="94"/>
  </si>
  <si>
    <t xml:space="preserve">⑦
訓練期間
</t>
    <phoneticPr fontId="53"/>
  </si>
  <si>
    <t>受講者</t>
    <rPh sb="0" eb="3">
      <t>ジュコウシャ</t>
    </rPh>
    <phoneticPr fontId="53"/>
  </si>
  <si>
    <t>実践コース</t>
    <phoneticPr fontId="53"/>
  </si>
  <si>
    <t>05　介護福祉分野</t>
    <phoneticPr fontId="53"/>
  </si>
  <si>
    <t>①求職者支援訓練課程コード</t>
    <rPh sb="1" eb="3">
      <t>キュウショク</t>
    </rPh>
    <rPh sb="3" eb="4">
      <t>シャ</t>
    </rPh>
    <rPh sb="4" eb="6">
      <t>シエン</t>
    </rPh>
    <rPh sb="6" eb="8">
      <t>クンレン</t>
    </rPh>
    <rPh sb="8" eb="10">
      <t>カテイ</t>
    </rPh>
    <phoneticPr fontId="53"/>
  </si>
  <si>
    <t>実践コース</t>
    <rPh sb="0" eb="2">
      <t>ジッセン</t>
    </rPh>
    <phoneticPr fontId="53"/>
  </si>
  <si>
    <t>基礎コース</t>
    <rPh sb="0" eb="2">
      <t>キソ</t>
    </rPh>
    <phoneticPr fontId="53"/>
  </si>
  <si>
    <t>02　ＩＴ分野</t>
    <phoneticPr fontId="53"/>
  </si>
  <si>
    <t>03　営業・販売・事務分野</t>
    <phoneticPr fontId="53"/>
  </si>
  <si>
    <t>04　医療事務分野</t>
    <phoneticPr fontId="53"/>
  </si>
  <si>
    <t>06　農業分野</t>
    <phoneticPr fontId="53"/>
  </si>
  <si>
    <t>07　林業分野</t>
    <phoneticPr fontId="53"/>
  </si>
  <si>
    <t>09　警備・保安分野</t>
    <phoneticPr fontId="53"/>
  </si>
  <si>
    <t>10　クリエート（企画・創作）分野</t>
    <phoneticPr fontId="53"/>
  </si>
  <si>
    <t>11　デザイン分野</t>
    <phoneticPr fontId="53"/>
  </si>
  <si>
    <t>12　輸送サービス分野</t>
    <phoneticPr fontId="53"/>
  </si>
  <si>
    <t>13　エコ分野</t>
    <phoneticPr fontId="53"/>
  </si>
  <si>
    <t>14　調理分野</t>
    <phoneticPr fontId="53"/>
  </si>
  <si>
    <t>15　電気関連分野</t>
    <phoneticPr fontId="53"/>
  </si>
  <si>
    <t>16　機械関連分野</t>
    <phoneticPr fontId="53"/>
  </si>
  <si>
    <t>17　金属関連分野</t>
    <phoneticPr fontId="53"/>
  </si>
  <si>
    <t>18　建設関連分野</t>
    <phoneticPr fontId="53"/>
  </si>
  <si>
    <t>19　理容・美容関連分野</t>
    <phoneticPr fontId="53"/>
  </si>
  <si>
    <t>過去１年間に実施した求職者支援訓練の就職状況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53"/>
  </si>
  <si>
    <t>回収率</t>
    <rPh sb="0" eb="2">
      <t>カイシュウ</t>
    </rPh>
    <rPh sb="2" eb="3">
      <t>リツ</t>
    </rPh>
    <phoneticPr fontId="53"/>
  </si>
  <si>
    <t>就職率</t>
    <rPh sb="0" eb="2">
      <t>シュウショク</t>
    </rPh>
    <rPh sb="2" eb="3">
      <t>リツ</t>
    </rPh>
    <phoneticPr fontId="53"/>
  </si>
  <si>
    <t>～</t>
  </si>
  <si>
    <t>結果</t>
    <rPh sb="0" eb="2">
      <t>ケッカ</t>
    </rPh>
    <phoneticPr fontId="53"/>
  </si>
  <si>
    <t>項目</t>
    <rPh sb="0" eb="2">
      <t>コウモク</t>
    </rPh>
    <phoneticPr fontId="53"/>
  </si>
  <si>
    <t>様式No</t>
    <rPh sb="0" eb="2">
      <t>ヨウシキ</t>
    </rPh>
    <phoneticPr fontId="53"/>
  </si>
  <si>
    <t>セル番号</t>
    <rPh sb="2" eb="4">
      <t>バンゴウ</t>
    </rPh>
    <phoneticPr fontId="53"/>
  </si>
  <si>
    <t>キャリコン実施日</t>
    <rPh sb="5" eb="7">
      <t>ジッシ</t>
    </rPh>
    <rPh sb="7" eb="8">
      <t>ビ</t>
    </rPh>
    <phoneticPr fontId="53"/>
  </si>
  <si>
    <t>W245</t>
    <phoneticPr fontId="53"/>
  </si>
  <si>
    <t>月ごとの訓練時間数</t>
    <rPh sb="0" eb="1">
      <t>ツキ</t>
    </rPh>
    <rPh sb="4" eb="6">
      <t>クンレン</t>
    </rPh>
    <rPh sb="6" eb="8">
      <t>ジカン</t>
    </rPh>
    <rPh sb="8" eb="9">
      <t>スウ</t>
    </rPh>
    <phoneticPr fontId="53"/>
  </si>
  <si>
    <t>L21</t>
    <phoneticPr fontId="53"/>
  </si>
  <si>
    <t>L22</t>
    <phoneticPr fontId="53"/>
  </si>
  <si>
    <t>コース案内</t>
    <rPh sb="3" eb="5">
      <t>アンナイ</t>
    </rPh>
    <phoneticPr fontId="53"/>
  </si>
  <si>
    <t>自己負担額</t>
    <rPh sb="0" eb="2">
      <t>ジコ</t>
    </rPh>
    <rPh sb="2" eb="4">
      <t>フタン</t>
    </rPh>
    <rPh sb="4" eb="5">
      <t>ガク</t>
    </rPh>
    <phoneticPr fontId="53"/>
  </si>
  <si>
    <t>訓練時間の一致</t>
    <rPh sb="0" eb="2">
      <t>クンレン</t>
    </rPh>
    <rPh sb="2" eb="4">
      <t>ジカン</t>
    </rPh>
    <rPh sb="5" eb="7">
      <t>イッチ</t>
    </rPh>
    <phoneticPr fontId="53"/>
  </si>
  <si>
    <t>訓練日数の一致</t>
    <rPh sb="0" eb="2">
      <t>クンレン</t>
    </rPh>
    <rPh sb="2" eb="4">
      <t>ニッスウ</t>
    </rPh>
    <rPh sb="5" eb="7">
      <t>イッチ</t>
    </rPh>
    <phoneticPr fontId="53"/>
  </si>
  <si>
    <t>（学科）</t>
    <rPh sb="1" eb="3">
      <t>ガッカ</t>
    </rPh>
    <phoneticPr fontId="53"/>
  </si>
  <si>
    <t>（実技）</t>
    <rPh sb="1" eb="3">
      <t>ジツギ</t>
    </rPh>
    <phoneticPr fontId="53"/>
  </si>
  <si>
    <t>就職率（改善計画）</t>
    <rPh sb="0" eb="2">
      <t>シュウショク</t>
    </rPh>
    <rPh sb="2" eb="3">
      <t>リツ</t>
    </rPh>
    <rPh sb="4" eb="6">
      <t>カイゼン</t>
    </rPh>
    <rPh sb="6" eb="8">
      <t>ケイカク</t>
    </rPh>
    <phoneticPr fontId="53"/>
  </si>
  <si>
    <t>L23</t>
    <phoneticPr fontId="53"/>
  </si>
  <si>
    <t>Ｆ46</t>
    <phoneticPr fontId="53"/>
  </si>
  <si>
    <t>ＨＷ来所日</t>
    <rPh sb="2" eb="3">
      <t>ライ</t>
    </rPh>
    <rPh sb="3" eb="4">
      <t>ショ</t>
    </rPh>
    <rPh sb="4" eb="5">
      <t>ビ</t>
    </rPh>
    <phoneticPr fontId="53"/>
  </si>
  <si>
    <t>求職者支援法に基づく認定職業訓練に係る改善計画書</t>
    <rPh sb="0" eb="3">
      <t>キュウショクシャ</t>
    </rPh>
    <rPh sb="3" eb="5">
      <t>シエン</t>
    </rPh>
    <rPh sb="5" eb="6">
      <t>ホウ</t>
    </rPh>
    <rPh sb="7" eb="8">
      <t>モト</t>
    </rPh>
    <rPh sb="10" eb="12">
      <t>ニンテイ</t>
    </rPh>
    <phoneticPr fontId="53"/>
  </si>
  <si>
    <t>申請する訓練科名</t>
    <rPh sb="0" eb="2">
      <t>シンセイ</t>
    </rPh>
    <rPh sb="4" eb="7">
      <t>クンレンカ</t>
    </rPh>
    <rPh sb="7" eb="8">
      <t>メイ</t>
    </rPh>
    <phoneticPr fontId="53"/>
  </si>
  <si>
    <t>訓練分野　</t>
  </si>
  <si>
    <t>訓練科名</t>
  </si>
  <si>
    <t>訓練期間　</t>
  </si>
  <si>
    <t>訓練実施施設名　</t>
  </si>
  <si>
    <t>訓練実施施設所在地　</t>
  </si>
  <si>
    <t xml:space="preserve"> 改善するための取組</t>
    <rPh sb="1" eb="3">
      <t>カイゼン</t>
    </rPh>
    <rPh sb="8" eb="10">
      <t>トリクミ</t>
    </rPh>
    <phoneticPr fontId="53"/>
  </si>
  <si>
    <t>3の訓練科について就職率が低調となった要因</t>
    <rPh sb="2" eb="4">
      <t>クンレン</t>
    </rPh>
    <rPh sb="4" eb="5">
      <t>カ</t>
    </rPh>
    <rPh sb="9" eb="12">
      <t>シュウショクリツ</t>
    </rPh>
    <rPh sb="13" eb="15">
      <t>テイチョウ</t>
    </rPh>
    <rPh sb="19" eb="21">
      <t>ヨウイン</t>
    </rPh>
    <phoneticPr fontId="53"/>
  </si>
  <si>
    <t>(1)を踏まえた就職率の改善に向けた取組</t>
    <rPh sb="4" eb="5">
      <t>フ</t>
    </rPh>
    <rPh sb="8" eb="11">
      <t>シュウショクリツ</t>
    </rPh>
    <rPh sb="12" eb="14">
      <t>カイゼン</t>
    </rPh>
    <rPh sb="15" eb="16">
      <t>ム</t>
    </rPh>
    <rPh sb="18" eb="19">
      <t>ト</t>
    </rPh>
    <rPh sb="19" eb="20">
      <t>ク</t>
    </rPh>
    <phoneticPr fontId="53"/>
  </si>
  <si>
    <t>S55</t>
    <phoneticPr fontId="53"/>
  </si>
  <si>
    <t>安全衛生</t>
    <rPh sb="0" eb="2">
      <t>アンゼン</t>
    </rPh>
    <rPh sb="2" eb="4">
      <t>エイセイ</t>
    </rPh>
    <phoneticPr fontId="53"/>
  </si>
  <si>
    <t>行の削除・挿入の禁止</t>
    <rPh sb="0" eb="1">
      <t>ギョウ</t>
    </rPh>
    <rPh sb="2" eb="4">
      <t>サクジョ</t>
    </rPh>
    <rPh sb="5" eb="7">
      <t>ソウニュウ</t>
    </rPh>
    <rPh sb="8" eb="10">
      <t>キンシ</t>
    </rPh>
    <phoneticPr fontId="53"/>
  </si>
  <si>
    <t>終了日</t>
    <rPh sb="0" eb="3">
      <t>シュウリョウビ</t>
    </rPh>
    <phoneticPr fontId="53"/>
  </si>
  <si>
    <t>直接雇用</t>
    <rPh sb="0" eb="2">
      <t>チョクセツ</t>
    </rPh>
    <rPh sb="2" eb="4">
      <t>コヨウ</t>
    </rPh>
    <phoneticPr fontId="53"/>
  </si>
  <si>
    <t>現在日時</t>
    <rPh sb="0" eb="2">
      <t>ゲンザイ</t>
    </rPh>
    <rPh sb="2" eb="4">
      <t>ニチジ</t>
    </rPh>
    <phoneticPr fontId="53"/>
  </si>
  <si>
    <t>補正期限</t>
    <rPh sb="0" eb="2">
      <t>ホセイ</t>
    </rPh>
    <rPh sb="2" eb="4">
      <t>キゲン</t>
    </rPh>
    <phoneticPr fontId="53"/>
  </si>
  <si>
    <t>S56</t>
    <phoneticPr fontId="53"/>
  </si>
  <si>
    <t>基礎コースの企業実習</t>
    <rPh sb="0" eb="2">
      <t>キソ</t>
    </rPh>
    <rPh sb="6" eb="8">
      <t>キギョウ</t>
    </rPh>
    <rPh sb="8" eb="10">
      <t>ジッシュウ</t>
    </rPh>
    <phoneticPr fontId="53"/>
  </si>
  <si>
    <t>Ｄ8</t>
    <phoneticPr fontId="53"/>
  </si>
  <si>
    <t>Ｄ9</t>
    <phoneticPr fontId="53"/>
  </si>
  <si>
    <t>Ｄ10</t>
    <phoneticPr fontId="53"/>
  </si>
  <si>
    <t>所在地変更</t>
    <rPh sb="0" eb="3">
      <t>ショザイチ</t>
    </rPh>
    <rPh sb="3" eb="5">
      <t>ヘンコウ</t>
    </rPh>
    <phoneticPr fontId="53"/>
  </si>
  <si>
    <t>社名変更</t>
    <rPh sb="0" eb="2">
      <t>シャメイ</t>
    </rPh>
    <rPh sb="2" eb="4">
      <t>ヘンコウ</t>
    </rPh>
    <phoneticPr fontId="53"/>
  </si>
  <si>
    <t>社名変更（フリガナ）</t>
    <rPh sb="0" eb="2">
      <t>シャメイ</t>
    </rPh>
    <rPh sb="2" eb="4">
      <t>ヘンコウ</t>
    </rPh>
    <phoneticPr fontId="53"/>
  </si>
  <si>
    <t>訓練目標　　　　　　　　　　　　　　</t>
    <rPh sb="0" eb="2">
      <t>クンレン</t>
    </rPh>
    <rPh sb="2" eb="4">
      <t>モクヒョウ</t>
    </rPh>
    <phoneticPr fontId="53"/>
  </si>
  <si>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phoneticPr fontId="53"/>
  </si>
  <si>
    <t>D12</t>
    <phoneticPr fontId="53"/>
  </si>
  <si>
    <t>代表者氏名変更</t>
    <rPh sb="0" eb="3">
      <t>ダイヒョウシャ</t>
    </rPh>
    <rPh sb="3" eb="5">
      <t>シメイ</t>
    </rPh>
    <rPh sb="5" eb="7">
      <t>ヘンコウ</t>
    </rPh>
    <phoneticPr fontId="53"/>
  </si>
  <si>
    <t>講師と兼務しない</t>
    <phoneticPr fontId="53"/>
  </si>
  <si>
    <t>※介護職員養成研修の指定通知等の写しを添付すること</t>
    <phoneticPr fontId="53"/>
  </si>
  <si>
    <t>月</t>
  </si>
  <si>
    <t>訓練日程</t>
    <rPh sb="0" eb="2">
      <t>クンレン</t>
    </rPh>
    <rPh sb="2" eb="4">
      <t>ニッテイ</t>
    </rPh>
    <phoneticPr fontId="53"/>
  </si>
  <si>
    <t>認定定員数</t>
    <rPh sb="0" eb="2">
      <t>ニンテイ</t>
    </rPh>
    <rPh sb="2" eb="4">
      <t>テイイン</t>
    </rPh>
    <rPh sb="4" eb="5">
      <t>スウ</t>
    </rPh>
    <phoneticPr fontId="53"/>
  </si>
  <si>
    <t>認定申請に係る説明会</t>
    <rPh sb="0" eb="2">
      <t>ニンテイ</t>
    </rPh>
    <rPh sb="2" eb="4">
      <t>シンセイ</t>
    </rPh>
    <rPh sb="5" eb="6">
      <t>カカ</t>
    </rPh>
    <rPh sb="7" eb="10">
      <t>セツメイカイ</t>
    </rPh>
    <phoneticPr fontId="53"/>
  </si>
  <si>
    <t>認定申請書受付期間</t>
    <rPh sb="0" eb="2">
      <t>ニンテイ</t>
    </rPh>
    <rPh sb="2" eb="5">
      <t>シンセイショ</t>
    </rPh>
    <rPh sb="5" eb="7">
      <t>ウケツケ</t>
    </rPh>
    <rPh sb="7" eb="9">
      <t>キカン</t>
    </rPh>
    <phoneticPr fontId="53"/>
  </si>
  <si>
    <t>認定申請書の補正期限</t>
    <rPh sb="0" eb="2">
      <t>ニンテイ</t>
    </rPh>
    <rPh sb="2" eb="4">
      <t>シンセイ</t>
    </rPh>
    <rPh sb="4" eb="5">
      <t>ショ</t>
    </rPh>
    <rPh sb="6" eb="8">
      <t>ホセイ</t>
    </rPh>
    <rPh sb="8" eb="10">
      <t>キゲン</t>
    </rPh>
    <phoneticPr fontId="53"/>
  </si>
  <si>
    <t>認定結果通知日</t>
    <rPh sb="0" eb="2">
      <t>ニンテイ</t>
    </rPh>
    <rPh sb="2" eb="4">
      <t>ケッカ</t>
    </rPh>
    <rPh sb="4" eb="7">
      <t>ツウチビ</t>
    </rPh>
    <phoneticPr fontId="53"/>
  </si>
  <si>
    <t>募集開始</t>
    <rPh sb="0" eb="2">
      <t>ボシュウ</t>
    </rPh>
    <rPh sb="2" eb="4">
      <t>カイシ</t>
    </rPh>
    <phoneticPr fontId="53"/>
  </si>
  <si>
    <t>募集締切</t>
    <rPh sb="0" eb="2">
      <t>ボシュウ</t>
    </rPh>
    <rPh sb="2" eb="4">
      <t>シメキリ</t>
    </rPh>
    <phoneticPr fontId="53"/>
  </si>
  <si>
    <t>訓練実施有無の決定日</t>
    <rPh sb="0" eb="2">
      <t>クンレン</t>
    </rPh>
    <rPh sb="2" eb="4">
      <t>ジッシ</t>
    </rPh>
    <rPh sb="4" eb="6">
      <t>ウム</t>
    </rPh>
    <rPh sb="7" eb="10">
      <t>ケッテイビ</t>
    </rPh>
    <phoneticPr fontId="53"/>
  </si>
  <si>
    <t>開講式</t>
    <rPh sb="0" eb="3">
      <t>カイコウシキ</t>
    </rPh>
    <phoneticPr fontId="53"/>
  </si>
  <si>
    <t>開講日</t>
    <rPh sb="0" eb="3">
      <t>カイコウビ</t>
    </rPh>
    <phoneticPr fontId="53"/>
  </si>
  <si>
    <t>施設見学会</t>
    <rPh sb="0" eb="2">
      <t>シセツ</t>
    </rPh>
    <rPh sb="2" eb="5">
      <t>ケンガクカイ</t>
    </rPh>
    <phoneticPr fontId="53"/>
  </si>
  <si>
    <t>～</t>
    <phoneticPr fontId="53"/>
  </si>
  <si>
    <t>　（１）提出する書類については事実と相違ないこと。</t>
    <phoneticPr fontId="53"/>
  </si>
  <si>
    <t>・あり　　　</t>
    <phoneticPr fontId="53"/>
  </si>
  <si>
    <t>K37</t>
    <phoneticPr fontId="53"/>
  </si>
  <si>
    <t>AE233</t>
    <phoneticPr fontId="53"/>
  </si>
  <si>
    <t>AE234</t>
    <phoneticPr fontId="53"/>
  </si>
  <si>
    <t>AE235</t>
    <phoneticPr fontId="53"/>
  </si>
  <si>
    <t>W260</t>
    <phoneticPr fontId="53"/>
  </si>
  <si>
    <t>W261</t>
    <phoneticPr fontId="53"/>
  </si>
  <si>
    <t>AA240</t>
    <phoneticPr fontId="53"/>
  </si>
  <si>
    <t>AA241</t>
    <phoneticPr fontId="53"/>
  </si>
  <si>
    <t>AA242</t>
    <phoneticPr fontId="53"/>
  </si>
  <si>
    <t>AA243</t>
    <phoneticPr fontId="53"/>
  </si>
  <si>
    <t>AA244</t>
    <phoneticPr fontId="53"/>
  </si>
  <si>
    <t>AA245</t>
    <phoneticPr fontId="53"/>
  </si>
  <si>
    <t>AA246</t>
    <phoneticPr fontId="53"/>
  </si>
  <si>
    <t>ＡＥ240</t>
    <phoneticPr fontId="53"/>
  </si>
  <si>
    <t>ＡＥ241</t>
    <phoneticPr fontId="53"/>
  </si>
  <si>
    <t>ＡＥ242</t>
  </si>
  <si>
    <t>ＡＥ243</t>
  </si>
  <si>
    <t>ＡＥ244</t>
  </si>
  <si>
    <t>ＡＥ245</t>
  </si>
  <si>
    <t>開始日</t>
    <rPh sb="0" eb="3">
      <t>カイシビ</t>
    </rPh>
    <phoneticPr fontId="53"/>
  </si>
  <si>
    <t>訓練期間</t>
    <rPh sb="0" eb="2">
      <t>クンレン</t>
    </rPh>
    <rPh sb="2" eb="4">
      <t>キカン</t>
    </rPh>
    <phoneticPr fontId="54"/>
  </si>
  <si>
    <t>総訓練時間</t>
    <rPh sb="0" eb="1">
      <t>ソウ</t>
    </rPh>
    <rPh sb="1" eb="3">
      <t>クンレン</t>
    </rPh>
    <rPh sb="3" eb="5">
      <t>ジカン</t>
    </rPh>
    <phoneticPr fontId="53"/>
  </si>
  <si>
    <t>※申請する職業訓練と同程度の訓練期間及び訓練時間の職業訓練の実績を記入してください。</t>
    <rPh sb="1" eb="3">
      <t>シンセイ</t>
    </rPh>
    <rPh sb="5" eb="7">
      <t>ショクギョウ</t>
    </rPh>
    <rPh sb="7" eb="9">
      <t>クンレン</t>
    </rPh>
    <rPh sb="10" eb="13">
      <t>ドウテイド</t>
    </rPh>
    <rPh sb="14" eb="16">
      <t>クンレン</t>
    </rPh>
    <rPh sb="16" eb="18">
      <t>キカン</t>
    </rPh>
    <rPh sb="18" eb="19">
      <t>オヨ</t>
    </rPh>
    <rPh sb="20" eb="22">
      <t>クンレン</t>
    </rPh>
    <rPh sb="22" eb="24">
      <t>ジカン</t>
    </rPh>
    <rPh sb="25" eb="27">
      <t>ショクギョウ</t>
    </rPh>
    <rPh sb="27" eb="29">
      <t>クンレン</t>
    </rPh>
    <rPh sb="30" eb="32">
      <t>ジッセキ</t>
    </rPh>
    <rPh sb="33" eb="35">
      <t>キニュウ</t>
    </rPh>
    <phoneticPr fontId="53"/>
  </si>
  <si>
    <t>※記載する職業訓練の実績に企業実習が設定されている場合、「総訓練時間」欄には企業実習を除く時間数を記載してください。</t>
    <rPh sb="1" eb="3">
      <t>キサイ</t>
    </rPh>
    <rPh sb="5" eb="7">
      <t>ショクギョウ</t>
    </rPh>
    <rPh sb="7" eb="9">
      <t>クンレン</t>
    </rPh>
    <rPh sb="10" eb="12">
      <t>ジッセキ</t>
    </rPh>
    <rPh sb="13" eb="15">
      <t>キギョウ</t>
    </rPh>
    <rPh sb="15" eb="17">
      <t>ジッシュウ</t>
    </rPh>
    <rPh sb="18" eb="20">
      <t>セッテイ</t>
    </rPh>
    <rPh sb="25" eb="27">
      <t>バアイ</t>
    </rPh>
    <rPh sb="29" eb="30">
      <t>ソウ</t>
    </rPh>
    <rPh sb="30" eb="32">
      <t>クンレン</t>
    </rPh>
    <rPh sb="32" eb="34">
      <t>ジカン</t>
    </rPh>
    <rPh sb="35" eb="36">
      <t>ラン</t>
    </rPh>
    <rPh sb="38" eb="40">
      <t>キギョウ</t>
    </rPh>
    <rPh sb="40" eb="42">
      <t>ジッシュウ</t>
    </rPh>
    <rPh sb="43" eb="44">
      <t>ノゾ</t>
    </rPh>
    <rPh sb="45" eb="48">
      <t>ジカンスウ</t>
    </rPh>
    <rPh sb="49" eb="51">
      <t>キサイ</t>
    </rPh>
    <phoneticPr fontId="53"/>
  </si>
  <si>
    <t>申請分野</t>
    <rPh sb="0" eb="2">
      <t>シンセイ</t>
    </rPh>
    <rPh sb="2" eb="4">
      <t>ブンヤ</t>
    </rPh>
    <phoneticPr fontId="53"/>
  </si>
  <si>
    <t>訓練実施機関番号</t>
  </si>
  <si>
    <t>分類</t>
  </si>
  <si>
    <t>分野</t>
  </si>
  <si>
    <t>訓練期間月数</t>
  </si>
  <si>
    <t>訓練日数</t>
  </si>
  <si>
    <t>訓練総時間数</t>
  </si>
  <si>
    <t>訓練目標</t>
  </si>
  <si>
    <t>訓練内容</t>
  </si>
  <si>
    <t>自己負担の額（教科書代）</t>
  </si>
  <si>
    <t>自己負担の額（その他）</t>
  </si>
  <si>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</si>
  <si>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</si>
  <si>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</si>
  <si>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</si>
  <si>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</si>
  <si>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</si>
  <si>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</si>
  <si>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</si>
  <si>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</si>
  <si>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</si>
  <si>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</si>
  <si>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</si>
  <si>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</si>
  <si>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</si>
  <si>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</si>
  <si>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</si>
  <si>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</si>
  <si>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</si>
  <si>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</si>
  <si>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</si>
  <si>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</si>
  <si>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</si>
  <si>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</si>
  <si>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</si>
  <si>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訓練手法-実技</t>
  </si>
  <si>
    <t>訓練手法-企業実習</t>
  </si>
  <si>
    <t>訓練手法-その他</t>
  </si>
  <si>
    <t>訓練手法-その他内容</t>
  </si>
  <si>
    <t>新規実績区分</t>
  </si>
  <si>
    <t>訓練科名：</t>
    <rPh sb="0" eb="3">
      <t>クンレンカ</t>
    </rPh>
    <rPh sb="3" eb="4">
      <t>メイ</t>
    </rPh>
    <phoneticPr fontId="53"/>
  </si>
  <si>
    <t>類型</t>
    <rPh sb="0" eb="2">
      <t>ルイケイ</t>
    </rPh>
    <phoneticPr fontId="53"/>
  </si>
  <si>
    <t>助手</t>
    <rPh sb="0" eb="2">
      <t>ジョシュ</t>
    </rPh>
    <phoneticPr fontId="53"/>
  </si>
  <si>
    <t>講 師 の 経 歴 等 確 認 書</t>
    <rPh sb="0" eb="1">
      <t>コウ</t>
    </rPh>
    <rPh sb="2" eb="3">
      <t>シ</t>
    </rPh>
    <rPh sb="6" eb="7">
      <t>キョウ</t>
    </rPh>
    <rPh sb="8" eb="9">
      <t>レキ</t>
    </rPh>
    <rPh sb="10" eb="11">
      <t>トウ</t>
    </rPh>
    <rPh sb="12" eb="13">
      <t>アキラ</t>
    </rPh>
    <rPh sb="14" eb="15">
      <t>シノブ</t>
    </rPh>
    <rPh sb="16" eb="17">
      <t>ショ</t>
    </rPh>
    <phoneticPr fontId="53"/>
  </si>
  <si>
    <t>フ　リ　ガ　ナ</t>
    <phoneticPr fontId="53"/>
  </si>
  <si>
    <t xml:space="preserve"> 氏          名</t>
    <rPh sb="1" eb="13">
      <t>シメイ</t>
    </rPh>
    <phoneticPr fontId="53"/>
  </si>
  <si>
    <t>年　齢</t>
    <rPh sb="0" eb="1">
      <t>トシ</t>
    </rPh>
    <rPh sb="2" eb="3">
      <t>トシ</t>
    </rPh>
    <phoneticPr fontId="53"/>
  </si>
  <si>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53"/>
  </si>
  <si>
    <t>所　　属</t>
    <rPh sb="0" eb="1">
      <t>ショ</t>
    </rPh>
    <rPh sb="3" eb="4">
      <t>ゾク</t>
    </rPh>
    <phoneticPr fontId="53"/>
  </si>
  <si>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53"/>
  </si>
  <si>
    <t>期　　　間</t>
    <rPh sb="0" eb="1">
      <t>キ</t>
    </rPh>
    <rPh sb="4" eb="5">
      <t>アイダ</t>
    </rPh>
    <phoneticPr fontId="53"/>
  </si>
  <si>
    <t>実務経験</t>
    <rPh sb="0" eb="2">
      <t>ジツム</t>
    </rPh>
    <rPh sb="2" eb="4">
      <t>ケイケン</t>
    </rPh>
    <phoneticPr fontId="53"/>
  </si>
  <si>
    <t>指導（等）業務の経験</t>
    <rPh sb="0" eb="2">
      <t>シドウ</t>
    </rPh>
    <rPh sb="3" eb="4">
      <t>トウ</t>
    </rPh>
    <rPh sb="5" eb="7">
      <t>ギョウム</t>
    </rPh>
    <rPh sb="8" eb="10">
      <t>ケイケン</t>
    </rPh>
    <phoneticPr fontId="53"/>
  </si>
  <si>
    <t>合　計</t>
    <rPh sb="0" eb="1">
      <t>ゴウ</t>
    </rPh>
    <rPh sb="2" eb="3">
      <t>ケイ</t>
    </rPh>
    <phoneticPr fontId="53"/>
  </si>
  <si>
    <t>※　　この様式は講師ご本人が記載してください。</t>
    <rPh sb="5" eb="7">
      <t>ヨウシキ</t>
    </rPh>
    <rPh sb="8" eb="10">
      <t>コウシ</t>
    </rPh>
    <rPh sb="11" eb="13">
      <t>ホンニン</t>
    </rPh>
    <rPh sb="14" eb="16">
      <t>キサイ</t>
    </rPh>
    <phoneticPr fontId="53"/>
  </si>
  <si>
    <t>認定様式第7の3号</t>
    <phoneticPr fontId="53"/>
  </si>
  <si>
    <t>訓練科名：</t>
    <phoneticPr fontId="53"/>
  </si>
  <si>
    <t>１．受講者が購入する教科書代</t>
    <rPh sb="2" eb="5">
      <t>ジュコウシャ</t>
    </rPh>
    <rPh sb="6" eb="8">
      <t>コウニュウ</t>
    </rPh>
    <rPh sb="10" eb="13">
      <t>キョウカショ</t>
    </rPh>
    <rPh sb="13" eb="14">
      <t>ダイ</t>
    </rPh>
    <phoneticPr fontId="53"/>
  </si>
  <si>
    <t>　　</t>
    <phoneticPr fontId="53"/>
  </si>
  <si>
    <t>２．受講者が負担するその他費用</t>
    <rPh sb="2" eb="5">
      <t>ジュコウシャ</t>
    </rPh>
    <rPh sb="6" eb="8">
      <t>フタン</t>
    </rPh>
    <rPh sb="12" eb="13">
      <t>タ</t>
    </rPh>
    <rPh sb="13" eb="15">
      <t>ヒヨウ</t>
    </rPh>
    <phoneticPr fontId="53"/>
  </si>
  <si>
    <t>内容</t>
    <rPh sb="0" eb="2">
      <t>ナイヨウ</t>
    </rPh>
    <phoneticPr fontId="53"/>
  </si>
  <si>
    <t>認定様式第8号</t>
    <phoneticPr fontId="53"/>
  </si>
  <si>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53"/>
  </si>
  <si>
    <t>訓練実施機関番号：</t>
    <rPh sb="0" eb="2">
      <t>クンレン</t>
    </rPh>
    <rPh sb="2" eb="4">
      <t>ジッシ</t>
    </rPh>
    <rPh sb="4" eb="6">
      <t>キカン</t>
    </rPh>
    <rPh sb="6" eb="8">
      <t>バンゴウ</t>
    </rPh>
    <phoneticPr fontId="53"/>
  </si>
  <si>
    <t>開講訓練科で提出</t>
    <rPh sb="0" eb="2">
      <t>カイコウ</t>
    </rPh>
    <rPh sb="2" eb="5">
      <t>クンレンカ</t>
    </rPh>
    <rPh sb="6" eb="8">
      <t>テイシュツ</t>
    </rPh>
    <phoneticPr fontId="53"/>
  </si>
  <si>
    <t>受理番号</t>
    <rPh sb="0" eb="2">
      <t>ジュリ</t>
    </rPh>
    <rPh sb="2" eb="4">
      <t>バンゴウ</t>
    </rPh>
    <phoneticPr fontId="53"/>
  </si>
  <si>
    <t>（１）訓練実施施設</t>
    <rPh sb="3" eb="5">
      <t>クンレン</t>
    </rPh>
    <rPh sb="5" eb="7">
      <t>ジッシ</t>
    </rPh>
    <rPh sb="7" eb="9">
      <t>シセツ</t>
    </rPh>
    <phoneticPr fontId="53"/>
  </si>
  <si>
    <t>訓練実施施設所在地</t>
    <rPh sb="0" eb="2">
      <t>クンレン</t>
    </rPh>
    <rPh sb="2" eb="4">
      <t>ジッシ</t>
    </rPh>
    <rPh sb="4" eb="6">
      <t>シセツ</t>
    </rPh>
    <rPh sb="6" eb="9">
      <t>ショザイチ</t>
    </rPh>
    <phoneticPr fontId="53"/>
  </si>
  <si>
    <t>提出済みの書類</t>
    <rPh sb="0" eb="2">
      <t>テイシュツ</t>
    </rPh>
    <rPh sb="2" eb="3">
      <t>ズ</t>
    </rPh>
    <rPh sb="5" eb="7">
      <t>ショルイ</t>
    </rPh>
    <phoneticPr fontId="53"/>
  </si>
  <si>
    <t>変更届出書等
提出あり</t>
    <rPh sb="0" eb="2">
      <t>ヘンコウ</t>
    </rPh>
    <rPh sb="2" eb="3">
      <t>トド</t>
    </rPh>
    <rPh sb="3" eb="5">
      <t>デショ</t>
    </rPh>
    <rPh sb="5" eb="6">
      <t>トウ</t>
    </rPh>
    <rPh sb="7" eb="9">
      <t>テイシュツ</t>
    </rPh>
    <phoneticPr fontId="53"/>
  </si>
  <si>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53"/>
  </si>
  <si>
    <t>賃貸借契約期間（更新している場合は更新した賃貸借期間）</t>
    <rPh sb="8" eb="10">
      <t>コウシン</t>
    </rPh>
    <rPh sb="14" eb="16">
      <t>バアイ</t>
    </rPh>
    <rPh sb="17" eb="19">
      <t>コウシン</t>
    </rPh>
    <rPh sb="21" eb="24">
      <t>チンタイシャク</t>
    </rPh>
    <rPh sb="24" eb="26">
      <t>キカン</t>
    </rPh>
    <phoneticPr fontId="53"/>
  </si>
  <si>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53"/>
  </si>
  <si>
    <t>（２）事務室</t>
    <rPh sb="3" eb="6">
      <t>ジムシツ</t>
    </rPh>
    <phoneticPr fontId="53"/>
  </si>
  <si>
    <t>（１）の内容で確認できる
　　※　以下（２）について記載不要</t>
    <rPh sb="4" eb="6">
      <t>ナイヨウ</t>
    </rPh>
    <rPh sb="7" eb="9">
      <t>カクニン</t>
    </rPh>
    <rPh sb="17" eb="19">
      <t>イカ</t>
    </rPh>
    <rPh sb="26" eb="28">
      <t>キサイ</t>
    </rPh>
    <rPh sb="28" eb="30">
      <t>フヨウ</t>
    </rPh>
    <phoneticPr fontId="53"/>
  </si>
  <si>
    <t>（１）の内容では確認できない</t>
    <rPh sb="4" eb="6">
      <t>ナイヨウ</t>
    </rPh>
    <rPh sb="8" eb="10">
      <t>カクニン</t>
    </rPh>
    <phoneticPr fontId="53"/>
  </si>
  <si>
    <t>自ら所有する事務室を使用する場合の必要書類
（不動産登記簿謄本（写）等）</t>
    <rPh sb="6" eb="9">
      <t>ジムシツ</t>
    </rPh>
    <phoneticPr fontId="53"/>
  </si>
  <si>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53"/>
  </si>
  <si>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53"/>
  </si>
  <si>
    <t>保険会社</t>
    <rPh sb="0" eb="2">
      <t>ホケン</t>
    </rPh>
    <rPh sb="2" eb="4">
      <t>ガイシャ</t>
    </rPh>
    <phoneticPr fontId="53"/>
  </si>
  <si>
    <t>商品名</t>
    <rPh sb="0" eb="3">
      <t>ショウヒンメイ</t>
    </rPh>
    <phoneticPr fontId="53"/>
  </si>
  <si>
    <t>すでに加入している。</t>
    <rPh sb="3" eb="5">
      <t>カニュウ</t>
    </rPh>
    <phoneticPr fontId="53"/>
  </si>
  <si>
    <t>加入期間</t>
    <rPh sb="0" eb="2">
      <t>カニュウ</t>
    </rPh>
    <rPh sb="2" eb="4">
      <t>キカン</t>
    </rPh>
    <phoneticPr fontId="53"/>
  </si>
  <si>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53"/>
  </si>
  <si>
    <t>事業所の名称</t>
    <rPh sb="0" eb="3">
      <t>ジギョウショ</t>
    </rPh>
    <rPh sb="4" eb="6">
      <t>メイショウ</t>
    </rPh>
    <phoneticPr fontId="53"/>
  </si>
  <si>
    <t>雇用保険適用事業所番号
（4ケタ-6ケタ-1ケタ）</t>
    <rPh sb="0" eb="2">
      <t>コヨウ</t>
    </rPh>
    <rPh sb="2" eb="4">
      <t>ホケン</t>
    </rPh>
    <rPh sb="4" eb="6">
      <t>テキヨウ</t>
    </rPh>
    <rPh sb="6" eb="9">
      <t>ジギョウショ</t>
    </rPh>
    <rPh sb="9" eb="11">
      <t>バンゴウ</t>
    </rPh>
    <phoneticPr fontId="53"/>
  </si>
  <si>
    <t>雇用保険適用事業所設置届（写）
事業主事業所各種変更届の事業主控（写）</t>
    <rPh sb="13" eb="14">
      <t>ウツ</t>
    </rPh>
    <rPh sb="33" eb="34">
      <t>ウツ</t>
    </rPh>
    <phoneticPr fontId="53"/>
  </si>
  <si>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53"/>
  </si>
  <si>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53"/>
  </si>
  <si>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53"/>
  </si>
  <si>
    <t>資格・免許証</t>
    <rPh sb="0" eb="2">
      <t>シカク</t>
    </rPh>
    <rPh sb="3" eb="6">
      <t>メンキョショウ</t>
    </rPh>
    <phoneticPr fontId="53"/>
  </si>
  <si>
    <t>上記開催日以外も随時開催しております。（お問い合わせの上、お越しください。）
※問い合わせ先（XX-XXXX-XXXX）</t>
    <rPh sb="40" eb="41">
      <t>ト</t>
    </rPh>
    <rPh sb="42" eb="43">
      <t>ア</t>
    </rPh>
    <rPh sb="45" eb="46">
      <t>サキ</t>
    </rPh>
    <phoneticPr fontId="53"/>
  </si>
  <si>
    <t>受験時期</t>
    <phoneticPr fontId="53"/>
  </si>
  <si>
    <t>修了後に取得できる資格</t>
    <phoneticPr fontId="53"/>
  </si>
  <si>
    <t>価格
(税込み)</t>
    <rPh sb="0" eb="2">
      <t>カカク</t>
    </rPh>
    <rPh sb="4" eb="6">
      <t>ゼイコ</t>
    </rPh>
    <phoneticPr fontId="53"/>
  </si>
  <si>
    <t>金額
(税込み)</t>
    <rPh sb="0" eb="2">
      <t>キンガク</t>
    </rPh>
    <rPh sb="4" eb="6">
      <t>ゼイコ</t>
    </rPh>
    <phoneticPr fontId="53"/>
  </si>
  <si>
    <t>優先順位</t>
    <rPh sb="0" eb="2">
      <t>ユウセン</t>
    </rPh>
    <rPh sb="2" eb="4">
      <t>ジュンイ</t>
    </rPh>
    <phoneticPr fontId="53"/>
  </si>
  <si>
    <t>１位</t>
    <rPh sb="1" eb="2">
      <t>イ</t>
    </rPh>
    <phoneticPr fontId="53"/>
  </si>
  <si>
    <t>２位</t>
    <rPh sb="1" eb="2">
      <t>イ</t>
    </rPh>
    <phoneticPr fontId="53"/>
  </si>
  <si>
    <t>求職者支援訓練に係る定員調整可能人数及び優先順位の報告について</t>
    <rPh sb="0" eb="2">
      <t>キュウショク</t>
    </rPh>
    <rPh sb="2" eb="3">
      <t>シャ</t>
    </rPh>
    <rPh sb="3" eb="5">
      <t>シエン</t>
    </rPh>
    <rPh sb="5" eb="7">
      <t>クンレン</t>
    </rPh>
    <rPh sb="8" eb="9">
      <t>カカ</t>
    </rPh>
    <rPh sb="10" eb="12">
      <t>テイイン</t>
    </rPh>
    <rPh sb="12" eb="14">
      <t>チョウセイ</t>
    </rPh>
    <rPh sb="14" eb="16">
      <t>カノウ</t>
    </rPh>
    <rPh sb="16" eb="18">
      <t>ニンズウ</t>
    </rPh>
    <rPh sb="18" eb="19">
      <t>オヨ</t>
    </rPh>
    <rPh sb="20" eb="22">
      <t>ユウセン</t>
    </rPh>
    <rPh sb="22" eb="24">
      <t>ジュンイ</t>
    </rPh>
    <rPh sb="25" eb="27">
      <t>ホウコク</t>
    </rPh>
    <phoneticPr fontId="53"/>
  </si>
  <si>
    <r>
      <t>ＰＲポイント</t>
    </r>
    <r>
      <rPr>
        <sz val="12"/>
        <rFont val="ＭＳ Ｐゴシック"/>
        <family val="3"/>
        <charset val="128"/>
      </rPr>
      <t>（目指す仕事内容、就職先実績、訓練内容の工夫等）</t>
    </r>
    <rPh sb="7" eb="9">
      <t>メザ</t>
    </rPh>
    <rPh sb="10" eb="12">
      <t>シゴト</t>
    </rPh>
    <rPh sb="12" eb="14">
      <t>ナイヨウ</t>
    </rPh>
    <rPh sb="17" eb="18">
      <t>サキ</t>
    </rPh>
    <rPh sb="18" eb="20">
      <t>ジッセキ</t>
    </rPh>
    <rPh sb="21" eb="23">
      <t>クンレン</t>
    </rPh>
    <rPh sb="23" eb="25">
      <t>ナイヨウ</t>
    </rPh>
    <rPh sb="26" eb="29">
      <t>クフウトウ</t>
    </rPh>
    <phoneticPr fontId="53"/>
  </si>
  <si>
    <t>３位</t>
    <rPh sb="1" eb="2">
      <t>イ</t>
    </rPh>
    <phoneticPr fontId="53"/>
  </si>
  <si>
    <t>（注意事項）</t>
    <rPh sb="1" eb="3">
      <t>チュウイ</t>
    </rPh>
    <rPh sb="3" eb="5">
      <t>ジコウ</t>
    </rPh>
    <phoneticPr fontId="53"/>
  </si>
  <si>
    <t>認定職業訓練実施奨励金等について不正受給等を行った場合は、都道府県労働局により</t>
    <phoneticPr fontId="53"/>
  </si>
  <si>
    <t xml:space="preserve"> 　奨励金の不支給・返還、不正の事実の公表等の措置が講じられ、事案によっては刑事告訴を</t>
    <rPh sb="38" eb="40">
      <t>ケイジ</t>
    </rPh>
    <rPh sb="40" eb="42">
      <t>コクソ</t>
    </rPh>
    <phoneticPr fontId="53"/>
  </si>
  <si>
    <t>　 受けることがあります。</t>
    <phoneticPr fontId="53"/>
  </si>
  <si>
    <t>～</t>
    <phoneticPr fontId="53"/>
  </si>
  <si>
    <t>講師数</t>
    <rPh sb="0" eb="2">
      <t>コウシ</t>
    </rPh>
    <rPh sb="2" eb="3">
      <t>スウ</t>
    </rPh>
    <phoneticPr fontId="53"/>
  </si>
  <si>
    <t>カリキュラム番号：</t>
    <rPh sb="6" eb="8">
      <t>バンゴウ</t>
    </rPh>
    <phoneticPr fontId="53"/>
  </si>
  <si>
    <t>認定様式第12号</t>
    <phoneticPr fontId="53"/>
  </si>
  <si>
    <t>認定様式第14号</t>
    <rPh sb="0" eb="2">
      <t>ニンテイ</t>
    </rPh>
    <rPh sb="2" eb="4">
      <t>ヨウシキ</t>
    </rPh>
    <rPh sb="4" eb="5">
      <t>ダイ</t>
    </rPh>
    <rPh sb="7" eb="8">
      <t>ゴウ</t>
    </rPh>
    <phoneticPr fontId="53"/>
  </si>
  <si>
    <t>認定様式第15の１号</t>
    <rPh sb="0" eb="2">
      <t>ニンテイ</t>
    </rPh>
    <rPh sb="2" eb="4">
      <t>ヨウシキ</t>
    </rPh>
    <rPh sb="4" eb="5">
      <t>ダイ</t>
    </rPh>
    <rPh sb="9" eb="10">
      <t>ゴウ</t>
    </rPh>
    <phoneticPr fontId="53"/>
  </si>
  <si>
    <t>選定における加点要素確認表（実績枠）</t>
    <rPh sb="0" eb="2">
      <t>センテイ</t>
    </rPh>
    <rPh sb="6" eb="8">
      <t>カテン</t>
    </rPh>
    <rPh sb="8" eb="10">
      <t>ヨウソ</t>
    </rPh>
    <rPh sb="10" eb="13">
      <t>カクニンヒョウ</t>
    </rPh>
    <rPh sb="14" eb="16">
      <t>ジッセキ</t>
    </rPh>
    <rPh sb="16" eb="17">
      <t>ワク</t>
    </rPh>
    <phoneticPr fontId="53"/>
  </si>
  <si>
    <t>訓練実施機関名:</t>
    <rPh sb="0" eb="2">
      <t>クンレン</t>
    </rPh>
    <rPh sb="2" eb="4">
      <t>ジッシ</t>
    </rPh>
    <rPh sb="4" eb="7">
      <t>キカンメイ</t>
    </rPh>
    <phoneticPr fontId="53"/>
  </si>
  <si>
    <t>訓練種別</t>
    <rPh sb="0" eb="2">
      <t>クンレン</t>
    </rPh>
    <rPh sb="2" eb="4">
      <t>シュベツ</t>
    </rPh>
    <phoneticPr fontId="53"/>
  </si>
  <si>
    <t>１　申請した訓練の内容や質</t>
    <rPh sb="2" eb="4">
      <t>シンセイ</t>
    </rPh>
    <rPh sb="6" eb="8">
      <t>クンレン</t>
    </rPh>
    <rPh sb="9" eb="11">
      <t>ナイヨウ</t>
    </rPh>
    <rPh sb="12" eb="13">
      <t>シツ</t>
    </rPh>
    <phoneticPr fontId="53"/>
  </si>
  <si>
    <r>
      <t>①　地域における訓練科設定の背景・ねらい</t>
    </r>
    <r>
      <rPr>
        <sz val="9"/>
        <color indexed="8"/>
        <rFont val="ＭＳ ゴシック"/>
        <family val="3"/>
        <charset val="128"/>
      </rPr>
      <t>（求人ニーズの状況・就職の見込み、労働局・地方自治体の要請等）</t>
    </r>
    <r>
      <rPr>
        <sz val="10"/>
        <color indexed="8"/>
        <rFont val="ＭＳ ゴシック"/>
        <family val="3"/>
        <charset val="128"/>
      </rPr>
      <t xml:space="preserve">
　</t>
    </r>
    <r>
      <rPr>
        <sz val="9"/>
        <color indexed="8"/>
        <rFont val="ＭＳ ゴシック"/>
        <family val="3"/>
        <charset val="128"/>
      </rPr>
      <t>※　記載内容が確認できる書類を併せて提出してください。</t>
    </r>
    <rPh sb="2" eb="4">
      <t>チイキ</t>
    </rPh>
    <rPh sb="8" eb="11">
      <t>クンレンカ</t>
    </rPh>
    <rPh sb="11" eb="13">
      <t>セッテイ</t>
    </rPh>
    <rPh sb="14" eb="16">
      <t>ハイケイ</t>
    </rPh>
    <phoneticPr fontId="53"/>
  </si>
  <si>
    <t>①実施の有無</t>
    <rPh sb="1" eb="3">
      <t>ジッシ</t>
    </rPh>
    <rPh sb="4" eb="6">
      <t>ウム</t>
    </rPh>
    <phoneticPr fontId="53"/>
  </si>
  <si>
    <t>有り</t>
    <rPh sb="0" eb="1">
      <t>ア</t>
    </rPh>
    <phoneticPr fontId="53"/>
  </si>
  <si>
    <t>無し</t>
    <rPh sb="0" eb="1">
      <t>ナ</t>
    </rPh>
    <phoneticPr fontId="53"/>
  </si>
  <si>
    <t>　※有りの場合は以下をご記入ください。</t>
    <rPh sb="2" eb="3">
      <t>ア</t>
    </rPh>
    <rPh sb="5" eb="7">
      <t>バアイ</t>
    </rPh>
    <rPh sb="8" eb="10">
      <t>イカ</t>
    </rPh>
    <rPh sb="12" eb="14">
      <t>キニュウ</t>
    </rPh>
    <phoneticPr fontId="53"/>
  </si>
  <si>
    <t>②企業実習の時間数</t>
    <rPh sb="1" eb="3">
      <t>キギョウ</t>
    </rPh>
    <rPh sb="3" eb="5">
      <t>ジッシュウ</t>
    </rPh>
    <rPh sb="6" eb="9">
      <t>ジカンスウ</t>
    </rPh>
    <phoneticPr fontId="53"/>
  </si>
  <si>
    <t>③訓練時間総合計</t>
    <rPh sb="1" eb="3">
      <t>クンレン</t>
    </rPh>
    <rPh sb="3" eb="5">
      <t>ジカン</t>
    </rPh>
    <rPh sb="5" eb="8">
      <t>ソウゴウケイ</t>
    </rPh>
    <phoneticPr fontId="53"/>
  </si>
  <si>
    <t>④企業実習割合（②/③）</t>
    <rPh sb="1" eb="3">
      <t>キギョウ</t>
    </rPh>
    <rPh sb="3" eb="5">
      <t>ジッシュウ</t>
    </rPh>
    <rPh sb="5" eb="6">
      <t>ワ</t>
    </rPh>
    <rPh sb="6" eb="7">
      <t>ア</t>
    </rPh>
    <phoneticPr fontId="53"/>
  </si>
  <si>
    <t>（１）就職支援責任者が、以下に該当する場合はチェックを入れてください。</t>
    <rPh sb="3" eb="5">
      <t>シュウショク</t>
    </rPh>
    <rPh sb="5" eb="7">
      <t>シエン</t>
    </rPh>
    <rPh sb="7" eb="9">
      <t>セキニン</t>
    </rPh>
    <rPh sb="9" eb="10">
      <t>シャ</t>
    </rPh>
    <phoneticPr fontId="53"/>
  </si>
  <si>
    <t>認定様式第15の２号</t>
    <rPh sb="0" eb="2">
      <t>ニンテイ</t>
    </rPh>
    <rPh sb="2" eb="4">
      <t>ヨウシキ</t>
    </rPh>
    <rPh sb="4" eb="5">
      <t>ダイ</t>
    </rPh>
    <rPh sb="9" eb="10">
      <t>ゴウ</t>
    </rPh>
    <phoneticPr fontId="53"/>
  </si>
  <si>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53"/>
  </si>
  <si>
    <t>②新規の訓練分野への進出</t>
    <rPh sb="1" eb="3">
      <t>シンキ</t>
    </rPh>
    <rPh sb="4" eb="6">
      <t>クンレン</t>
    </rPh>
    <phoneticPr fontId="53"/>
  </si>
  <si>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53"/>
  </si>
  <si>
    <t>②企業実習時間数</t>
    <rPh sb="1" eb="3">
      <t>キギョウ</t>
    </rPh>
    <rPh sb="3" eb="5">
      <t>ジッシュウ</t>
    </rPh>
    <rPh sb="5" eb="8">
      <t>ジカンスウ</t>
    </rPh>
    <phoneticPr fontId="53"/>
  </si>
  <si>
    <t>３　公共職業訓練の実績</t>
    <rPh sb="2" eb="4">
      <t>コウキョウ</t>
    </rPh>
    <rPh sb="4" eb="6">
      <t>ショクギョウ</t>
    </rPh>
    <rPh sb="6" eb="8">
      <t>クンレン</t>
    </rPh>
    <rPh sb="9" eb="11">
      <t>ジッセキ</t>
    </rPh>
    <phoneticPr fontId="53"/>
  </si>
  <si>
    <t>訓練科名</t>
    <rPh sb="0" eb="3">
      <t>クンレンカ</t>
    </rPh>
    <rPh sb="3" eb="4">
      <t>メイ</t>
    </rPh>
    <phoneticPr fontId="53"/>
  </si>
  <si>
    <t>委託元</t>
    <rPh sb="0" eb="2">
      <t>イタク</t>
    </rPh>
    <rPh sb="2" eb="3">
      <t>モト</t>
    </rPh>
    <phoneticPr fontId="53"/>
  </si>
  <si>
    <t>契約日</t>
    <rPh sb="0" eb="3">
      <t>ケイヤクビ</t>
    </rPh>
    <phoneticPr fontId="53"/>
  </si>
  <si>
    <t>※　併せて契約書の写しを添付してください。</t>
    <rPh sb="2" eb="3">
      <t>アワ</t>
    </rPh>
    <rPh sb="5" eb="8">
      <t>ケイヤクショ</t>
    </rPh>
    <rPh sb="9" eb="10">
      <t>ウツ</t>
    </rPh>
    <rPh sb="12" eb="14">
      <t>テンプ</t>
    </rPh>
    <phoneticPr fontId="53"/>
  </si>
  <si>
    <t>※　適宜行を挿入してください。</t>
    <rPh sb="2" eb="4">
      <t>テキギ</t>
    </rPh>
    <rPh sb="4" eb="5">
      <t>ギョウ</t>
    </rPh>
    <rPh sb="6" eb="8">
      <t>ソウニュウ</t>
    </rPh>
    <phoneticPr fontId="53"/>
  </si>
  <si>
    <t>（１）地域の求人ニーズ等を踏まえた訓練内容</t>
    <phoneticPr fontId="53"/>
  </si>
  <si>
    <t>％</t>
    <phoneticPr fontId="53"/>
  </si>
  <si>
    <t>（２）企業実習</t>
    <phoneticPr fontId="53"/>
  </si>
  <si>
    <t>２　質の向上に取り組んでいる等の運営体制</t>
    <phoneticPr fontId="53"/>
  </si>
  <si>
    <t>①</t>
    <phoneticPr fontId="53"/>
  </si>
  <si>
    <t>②</t>
    <phoneticPr fontId="53"/>
  </si>
  <si>
    <t>③</t>
    <phoneticPr fontId="53"/>
  </si>
  <si>
    <t>④</t>
    <phoneticPr fontId="53"/>
  </si>
  <si>
    <t>⑤</t>
    <phoneticPr fontId="53"/>
  </si>
  <si>
    <t>～</t>
    <phoneticPr fontId="53"/>
  </si>
  <si>
    <t>認定様式第16の2号</t>
    <rPh sb="0" eb="2">
      <t>ニンテイ</t>
    </rPh>
    <rPh sb="2" eb="4">
      <t>ヨウシキ</t>
    </rPh>
    <rPh sb="4" eb="5">
      <t>ダイ</t>
    </rPh>
    <rPh sb="9" eb="10">
      <t>ゴウ</t>
    </rPh>
    <phoneticPr fontId="53"/>
  </si>
  <si>
    <t>申請する訓練科と同一の分野で過去に就職率が基礎コースで30％、実践コースで35%を下回った訓練科</t>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53"/>
  </si>
  <si>
    <t>第１５の１号</t>
    <rPh sb="0" eb="1">
      <t>ダイ</t>
    </rPh>
    <rPh sb="5" eb="6">
      <t>ゴウ</t>
    </rPh>
    <phoneticPr fontId="53"/>
  </si>
  <si>
    <t>第１５の２号</t>
    <rPh sb="0" eb="1">
      <t>ダイ</t>
    </rPh>
    <rPh sb="5" eb="6">
      <t>ゴウ</t>
    </rPh>
    <phoneticPr fontId="53"/>
  </si>
  <si>
    <t>第１６の２号</t>
    <rPh sb="5" eb="6">
      <t>ゴウ</t>
    </rPh>
    <phoneticPr fontId="53"/>
  </si>
  <si>
    <t>〒</t>
    <phoneticPr fontId="53"/>
  </si>
  <si>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53"/>
  </si>
  <si>
    <t>第１０号</t>
    <phoneticPr fontId="53"/>
  </si>
  <si>
    <t>第１２号</t>
    <phoneticPr fontId="53"/>
  </si>
  <si>
    <t>－</t>
    <phoneticPr fontId="53"/>
  </si>
  <si>
    <t>区分</t>
    <rPh sb="0" eb="2">
      <t>クブン</t>
    </rPh>
    <phoneticPr fontId="53"/>
  </si>
  <si>
    <t>受講時間</t>
    <rPh sb="0" eb="2">
      <t>ジュコウ</t>
    </rPh>
    <rPh sb="2" eb="4">
      <t>ジカン</t>
    </rPh>
    <phoneticPr fontId="53"/>
  </si>
  <si>
    <t>11 デザイン分野</t>
    <phoneticPr fontId="53"/>
  </si>
  <si>
    <t>10 クリエート（企画・創作）分野</t>
    <phoneticPr fontId="53"/>
  </si>
  <si>
    <t>09 警備・保安分野</t>
    <phoneticPr fontId="53"/>
  </si>
  <si>
    <t>エコ分野</t>
  </si>
  <si>
    <t xml:space="preserve"> </t>
    <phoneticPr fontId="53"/>
  </si>
  <si>
    <t>支部受理日</t>
    <rPh sb="0" eb="2">
      <t>シブ</t>
    </rPh>
    <rPh sb="2" eb="4">
      <t>ジュリ</t>
    </rPh>
    <rPh sb="3" eb="4">
      <t>リ</t>
    </rPh>
    <rPh sb="4" eb="5">
      <t>ヒ</t>
    </rPh>
    <phoneticPr fontId="53"/>
  </si>
  <si>
    <t>　災害補償制度の措置等に係る保険への
　加入</t>
    <rPh sb="8" eb="10">
      <t>ソチ</t>
    </rPh>
    <rPh sb="10" eb="11">
      <t>トウ</t>
    </rPh>
    <rPh sb="12" eb="13">
      <t>カカワ</t>
    </rPh>
    <rPh sb="14" eb="16">
      <t>ホケン</t>
    </rPh>
    <rPh sb="20" eb="22">
      <t>カニュウ</t>
    </rPh>
    <phoneticPr fontId="53"/>
  </si>
  <si>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61" eb="63">
      <t>ホケン</t>
    </rPh>
    <phoneticPr fontId="53"/>
  </si>
  <si>
    <t>加入予定の保険に関するリーフレット等</t>
    <rPh sb="0" eb="2">
      <t>カニュウ</t>
    </rPh>
    <rPh sb="2" eb="4">
      <t>ヨテイ</t>
    </rPh>
    <rPh sb="5" eb="7">
      <t>ホケン</t>
    </rPh>
    <rPh sb="8" eb="9">
      <t>カン</t>
    </rPh>
    <rPh sb="17" eb="18">
      <t>トウ</t>
    </rPh>
    <phoneticPr fontId="53"/>
  </si>
  <si>
    <t>誓　　約　　書</t>
    <phoneticPr fontId="53"/>
  </si>
  <si>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53"/>
  </si>
  <si>
    <t>（申請者）</t>
    <phoneticPr fontId="53"/>
  </si>
  <si>
    <t>所在地</t>
    <phoneticPr fontId="53"/>
  </si>
  <si>
    <t>商号又は名称</t>
    <phoneticPr fontId="53"/>
  </si>
  <si>
    <t>付けで認定申請した職業訓練の実施等による特定求職者の就職の</t>
    <phoneticPr fontId="53"/>
  </si>
  <si>
    <t>支援に関する法律（求職者支援法）に基づく職業訓練について、下記のとおり誓約します。</t>
    <phoneticPr fontId="53"/>
  </si>
  <si>
    <t>厚生労働省及び高齢・障害・求職者雇用支援機構において、情報開示する場合があります。</t>
    <rPh sb="5" eb="6">
      <t>オヨ</t>
    </rPh>
    <phoneticPr fontId="53"/>
  </si>
  <si>
    <t>認定された訓練コースの実施に係る事項（「就職率」、「応募倍率」など）について、</t>
    <phoneticPr fontId="53"/>
  </si>
  <si>
    <t>・受講オリエンテーション時に受講者に対して書面を配布して周知</t>
    <rPh sb="14" eb="17">
      <t>ジュコウシャ</t>
    </rPh>
    <rPh sb="18" eb="19">
      <t>タイ</t>
    </rPh>
    <rPh sb="21" eb="23">
      <t>ショメン</t>
    </rPh>
    <rPh sb="24" eb="26">
      <t>ハイフ</t>
    </rPh>
    <rPh sb="28" eb="30">
      <t>シュウチ</t>
    </rPh>
    <phoneticPr fontId="53"/>
  </si>
  <si>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3">
      <t>カイシ</t>
    </rPh>
    <rPh sb="23" eb="24">
      <t>ヒ</t>
    </rPh>
    <rPh sb="27" eb="29">
      <t>ネンマエ</t>
    </rPh>
    <rPh sb="30" eb="31">
      <t>ヒ</t>
    </rPh>
    <rPh sb="32" eb="33">
      <t>ゾク</t>
    </rPh>
    <rPh sb="35" eb="36">
      <t>ツキ</t>
    </rPh>
    <rPh sb="37" eb="39">
      <t>ショニチ</t>
    </rPh>
    <rPh sb="42" eb="43">
      <t>アイダ</t>
    </rPh>
    <rPh sb="44" eb="45">
      <t>イ</t>
    </rPh>
    <phoneticPr fontId="53"/>
  </si>
  <si>
    <t>⑦職場見学等の機会提供</t>
    <phoneticPr fontId="53"/>
  </si>
  <si>
    <t>⑩職業紹介（無料職業紹介又は有料職業紹介事業の許可を受けている場合に限る。）</t>
    <phoneticPr fontId="53"/>
  </si>
  <si>
    <t>　様式３－３－３　職業能力証明（訓練成果･実務成果）シート</t>
    <rPh sb="1" eb="3">
      <t>ヨウシキ</t>
    </rPh>
    <rPh sb="9" eb="11">
      <t>ショクギョウ</t>
    </rPh>
    <phoneticPr fontId="53"/>
  </si>
  <si>
    <t xml:space="preserve">         （求職者支援訓練用）</t>
    <phoneticPr fontId="53"/>
  </si>
  <si>
    <t>上記の者の訓練期間における当社としての職業能力についての評価は、以下のとおりです。</t>
    <rPh sb="13" eb="15">
      <t>トウシャ</t>
    </rPh>
    <phoneticPr fontId="53"/>
  </si>
  <si>
    <t>名称</t>
    <rPh sb="0" eb="2">
      <t>メイショウ</t>
    </rPh>
    <phoneticPr fontId="53"/>
  </si>
  <si>
    <t>　（総評・コメント）</t>
    <rPh sb="2" eb="4">
      <t>ソウヒョウ</t>
    </rPh>
    <phoneticPr fontId="53"/>
  </si>
  <si>
    <t>(注意事項)</t>
    <rPh sb="1" eb="3">
      <t>チュウイ</t>
    </rPh>
    <rPh sb="3" eb="5">
      <t>ジコウ</t>
    </rPh>
    <phoneticPr fontId="53"/>
  </si>
  <si>
    <t>訓練受講者氏名</t>
    <phoneticPr fontId="86"/>
  </si>
  <si>
    <t>訓練実施施設の責任者　氏名</t>
    <phoneticPr fontId="86"/>
  </si>
  <si>
    <t>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
報処理の用に供されるものをもって作成することができます。</t>
    <rPh sb="7" eb="8">
      <t>ラン</t>
    </rPh>
    <rPh sb="12" eb="14">
      <t>チシキ</t>
    </rPh>
    <rPh sb="15" eb="17">
      <t>ギノウ</t>
    </rPh>
    <rPh sb="18" eb="20">
      <t>ギジュツ</t>
    </rPh>
    <rPh sb="21" eb="22">
      <t>カン</t>
    </rPh>
    <rPh sb="24" eb="26">
      <t>ヒョウカ</t>
    </rPh>
    <rPh sb="26" eb="28">
      <t>コウモク</t>
    </rPh>
    <rPh sb="30" eb="32">
      <t>シュッテン</t>
    </rPh>
    <rPh sb="36" eb="37">
      <t>マタ</t>
    </rPh>
    <rPh sb="38" eb="40">
      <t>ショクギョウ</t>
    </rPh>
    <rPh sb="40" eb="42">
      <t>ノウリョク</t>
    </rPh>
    <rPh sb="42" eb="44">
      <t>ヒョウカ</t>
    </rPh>
    <rPh sb="44" eb="46">
      <t>キジュン</t>
    </rPh>
    <rPh sb="51" eb="53">
      <t>バンゴウ</t>
    </rPh>
    <rPh sb="53" eb="54">
      <t>トウ</t>
    </rPh>
    <rPh sb="57" eb="59">
      <t>バアイ</t>
    </rPh>
    <phoneticPr fontId="53"/>
  </si>
  <si>
    <t>１．</t>
    <phoneticPr fontId="53"/>
  </si>
  <si>
    <t>支給単位期間
　　　　　　　　　　(支援対象期間)</t>
    <rPh sb="0" eb="2">
      <t>シキュウ</t>
    </rPh>
    <rPh sb="2" eb="4">
      <t>タンイ</t>
    </rPh>
    <rPh sb="4" eb="6">
      <t>キカン</t>
    </rPh>
    <rPh sb="18" eb="20">
      <t>シエン</t>
    </rPh>
    <rPh sb="20" eb="22">
      <t>タイショウ</t>
    </rPh>
    <rPh sb="22" eb="24">
      <t>キカン</t>
    </rPh>
    <phoneticPr fontId="193"/>
  </si>
  <si>
    <t>基礎コース</t>
    <rPh sb="0" eb="2">
      <t>キソ</t>
    </rPh>
    <phoneticPr fontId="193"/>
  </si>
  <si>
    <t>基礎</t>
    <rPh sb="0" eb="2">
      <t>キソ</t>
    </rPh>
    <phoneticPr fontId="193"/>
  </si>
  <si>
    <t>ＩＴ分野</t>
    <rPh sb="2" eb="4">
      <t>ブンヤ</t>
    </rPh>
    <phoneticPr fontId="193"/>
  </si>
  <si>
    <t>医療事務/営業・販売・事務の分野</t>
    <rPh sb="0" eb="2">
      <t>イリョウ</t>
    </rPh>
    <rPh sb="2" eb="4">
      <t>ジム</t>
    </rPh>
    <rPh sb="5" eb="7">
      <t>エイギョウ</t>
    </rPh>
    <rPh sb="8" eb="10">
      <t>ハンバイ</t>
    </rPh>
    <rPh sb="11" eb="13">
      <t>ジム</t>
    </rPh>
    <rPh sb="14" eb="16">
      <t>ブンヤ</t>
    </rPh>
    <phoneticPr fontId="193"/>
  </si>
  <si>
    <t>事務</t>
    <rPh sb="0" eb="2">
      <t>ジム</t>
    </rPh>
    <phoneticPr fontId="193"/>
  </si>
  <si>
    <t>介護/デザインの分野</t>
    <rPh sb="0" eb="2">
      <t>カイゴ</t>
    </rPh>
    <rPh sb="8" eb="10">
      <t>ブンヤ</t>
    </rPh>
    <phoneticPr fontId="193"/>
  </si>
  <si>
    <t>介護・デザイン</t>
    <rPh sb="0" eb="2">
      <t>カイゴ</t>
    </rPh>
    <phoneticPr fontId="193"/>
  </si>
  <si>
    <t>上記のいずれにも属さない分野</t>
    <rPh sb="0" eb="2">
      <t>ジョウキ</t>
    </rPh>
    <rPh sb="8" eb="9">
      <t>ゾク</t>
    </rPh>
    <rPh sb="12" eb="14">
      <t>ブンヤ</t>
    </rPh>
    <phoneticPr fontId="193"/>
  </si>
  <si>
    <t>その他</t>
    <rPh sb="2" eb="3">
      <t>タ</t>
    </rPh>
    <phoneticPr fontId="193"/>
  </si>
  <si>
    <t>キャリアコンサルティングを行う場所</t>
    <rPh sb="13" eb="14">
      <t>オコナ</t>
    </rPh>
    <rPh sb="15" eb="17">
      <t>バショ</t>
    </rPh>
    <phoneticPr fontId="53"/>
  </si>
  <si>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53"/>
  </si>
  <si>
    <t>キャリアコンサルティング実施予定表</t>
    <rPh sb="12" eb="14">
      <t>ジッシ</t>
    </rPh>
    <rPh sb="14" eb="16">
      <t>ヨテイ</t>
    </rPh>
    <rPh sb="16" eb="17">
      <t>ヒョウ</t>
    </rPh>
    <phoneticPr fontId="53"/>
  </si>
  <si>
    <t>※キャリアコンサルティングは、訓練時間に含まれません。</t>
    <rPh sb="15" eb="17">
      <t>クンレン</t>
    </rPh>
    <rPh sb="17" eb="19">
      <t>ジカン</t>
    </rPh>
    <rPh sb="20" eb="21">
      <t>フク</t>
    </rPh>
    <phoneticPr fontId="53"/>
  </si>
  <si>
    <t>１級又は２級キャリアコンサルティング技能士</t>
    <rPh sb="1" eb="2">
      <t>キュウ</t>
    </rPh>
    <rPh sb="2" eb="3">
      <t>マタ</t>
    </rPh>
    <rPh sb="5" eb="6">
      <t>キュウ</t>
    </rPh>
    <phoneticPr fontId="53"/>
  </si>
  <si>
    <t>時間割表</t>
    <rPh sb="0" eb="3">
      <t>ジカンワリ</t>
    </rPh>
    <rPh sb="3" eb="4">
      <t>ヒョウ</t>
    </rPh>
    <phoneticPr fontId="53"/>
  </si>
  <si>
    <t>法人番号</t>
    <rPh sb="0" eb="2">
      <t>ホウジン</t>
    </rPh>
    <rPh sb="2" eb="4">
      <t>バンゴウ</t>
    </rPh>
    <phoneticPr fontId="53"/>
  </si>
  <si>
    <t>６　法人番号</t>
    <rPh sb="2" eb="4">
      <t>ホウジン</t>
    </rPh>
    <rPh sb="4" eb="6">
      <t>バンゴウ</t>
    </rPh>
    <phoneticPr fontId="53"/>
  </si>
  <si>
    <t>✔</t>
  </si>
  <si>
    <t>・受講者30人あたり１人以上配置している</t>
    <phoneticPr fontId="53"/>
  </si>
  <si>
    <t>職業能力開発講習
※基礎コースのみ</t>
    <rPh sb="0" eb="2">
      <t>ショクギョウ</t>
    </rPh>
    <rPh sb="2" eb="4">
      <t>ノウリョク</t>
    </rPh>
    <rPh sb="4" eb="6">
      <t>カイハツ</t>
    </rPh>
    <rPh sb="6" eb="8">
      <t>コウシュウ</t>
    </rPh>
    <rPh sb="10" eb="12">
      <t>キソ</t>
    </rPh>
    <phoneticPr fontId="53"/>
  </si>
  <si>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53"/>
  </si>
  <si>
    <t>・あり</t>
    <phoneticPr fontId="53"/>
  </si>
  <si>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53"/>
  </si>
  <si>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5" eb="37">
      <t>ショウサイ</t>
    </rPh>
    <rPh sb="38" eb="40">
      <t>ヨウシキ</t>
    </rPh>
    <rPh sb="40" eb="41">
      <t>ダイ</t>
    </rPh>
    <rPh sb="43" eb="44">
      <t>ゴウ</t>
    </rPh>
    <phoneticPr fontId="53"/>
  </si>
  <si>
    <t>・委託先に、講師、訓練評価者、管理責任者を１名以上確保している。（それぞれは兼務可）</t>
    <rPh sb="1" eb="4">
      <t>イタクサキ</t>
    </rPh>
    <rPh sb="6" eb="8">
      <t>コウシ</t>
    </rPh>
    <phoneticPr fontId="53"/>
  </si>
  <si>
    <t>・委託先への指導が適正かつ効果的に実施できる。</t>
    <rPh sb="1" eb="3">
      <t>イタク</t>
    </rPh>
    <phoneticPr fontId="53"/>
  </si>
  <si>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53"/>
  </si>
  <si>
    <t>○</t>
  </si>
  <si>
    <t>雇用保険適用就職率</t>
    <rPh sb="0" eb="2">
      <t>コヨウ</t>
    </rPh>
    <rPh sb="2" eb="4">
      <t>ホケン</t>
    </rPh>
    <rPh sb="4" eb="6">
      <t>テキヨウ</t>
    </rPh>
    <rPh sb="6" eb="8">
      <t>シュウショク</t>
    </rPh>
    <rPh sb="8" eb="9">
      <t>リツ</t>
    </rPh>
    <phoneticPr fontId="53"/>
  </si>
  <si>
    <t>（</t>
    <phoneticPr fontId="53"/>
  </si>
  <si>
    <t>）</t>
    <phoneticPr fontId="53"/>
  </si>
  <si>
    <t>認定様式第18号</t>
    <phoneticPr fontId="53"/>
  </si>
  <si>
    <t>職  業  能  力  開  発  講  習  委  託　先　の　概　要　等</t>
    <rPh sb="0" eb="1">
      <t>ショク</t>
    </rPh>
    <rPh sb="3" eb="4">
      <t>ギョウ</t>
    </rPh>
    <rPh sb="6" eb="7">
      <t>ノウ</t>
    </rPh>
    <rPh sb="9" eb="10">
      <t>チカラ</t>
    </rPh>
    <rPh sb="12" eb="13">
      <t>カイ</t>
    </rPh>
    <rPh sb="15" eb="16">
      <t>ハツ</t>
    </rPh>
    <rPh sb="18" eb="19">
      <t>コウ</t>
    </rPh>
    <rPh sb="21" eb="22">
      <t>ナライ</t>
    </rPh>
    <rPh sb="24" eb="25">
      <t>イ</t>
    </rPh>
    <rPh sb="27" eb="28">
      <t>コトヅケ</t>
    </rPh>
    <rPh sb="29" eb="30">
      <t>サキ</t>
    </rPh>
    <rPh sb="33" eb="34">
      <t>オオムネ</t>
    </rPh>
    <rPh sb="35" eb="36">
      <t>ヨウ</t>
    </rPh>
    <rPh sb="37" eb="38">
      <t>トウ</t>
    </rPh>
    <phoneticPr fontId="53"/>
  </si>
  <si>
    <t>訓練科名：</t>
    <phoneticPr fontId="53"/>
  </si>
  <si>
    <t>【委託先機関】</t>
    <rPh sb="1" eb="3">
      <t>イタク</t>
    </rPh>
    <rPh sb="3" eb="4">
      <t>サキ</t>
    </rPh>
    <rPh sb="4" eb="6">
      <t>キカン</t>
    </rPh>
    <phoneticPr fontId="53"/>
  </si>
  <si>
    <t>委託先機関名</t>
    <rPh sb="0" eb="2">
      <t>イタク</t>
    </rPh>
    <rPh sb="2" eb="3">
      <t>サキ</t>
    </rPh>
    <rPh sb="3" eb="5">
      <t>キカン</t>
    </rPh>
    <rPh sb="5" eb="6">
      <t>メイ</t>
    </rPh>
    <phoneticPr fontId="53"/>
  </si>
  <si>
    <t>ＴＥＬ</t>
    <phoneticPr fontId="53"/>
  </si>
  <si>
    <t>【委託先施設】</t>
    <rPh sb="1" eb="3">
      <t>イタク</t>
    </rPh>
    <rPh sb="3" eb="4">
      <t>サキ</t>
    </rPh>
    <rPh sb="4" eb="6">
      <t>シセツ</t>
    </rPh>
    <phoneticPr fontId="53"/>
  </si>
  <si>
    <t>委託先施設名</t>
    <rPh sb="0" eb="2">
      <t>イタク</t>
    </rPh>
    <rPh sb="2" eb="3">
      <t>サキ</t>
    </rPh>
    <rPh sb="3" eb="6">
      <t>シセツメイ</t>
    </rPh>
    <phoneticPr fontId="53"/>
  </si>
  <si>
    <t>〒</t>
    <phoneticPr fontId="53"/>
  </si>
  <si>
    <t>最寄駅（</t>
    <phoneticPr fontId="53"/>
  </si>
  <si>
    <t>)</t>
    <phoneticPr fontId="53"/>
  </si>
  <si>
    <t>ＴＥＬ</t>
    <phoneticPr fontId="53"/>
  </si>
  <si>
    <t>講師を担当する者は裏面の「求職者支援訓練（職業能力開発講習）の講師として認められる類型」に該当する者であること。</t>
    <rPh sb="21" eb="23">
      <t>ショクギョウ</t>
    </rPh>
    <rPh sb="23" eb="25">
      <t>ノウリョク</t>
    </rPh>
    <rPh sb="25" eb="27">
      <t>カイハツ</t>
    </rPh>
    <rPh sb="27" eb="29">
      <t>コウシュウ</t>
    </rPh>
    <phoneticPr fontId="53"/>
  </si>
  <si>
    <t>【委託する訓練内容】</t>
    <rPh sb="1" eb="3">
      <t>イタク</t>
    </rPh>
    <rPh sb="5" eb="7">
      <t>クンレン</t>
    </rPh>
    <rPh sb="7" eb="9">
      <t>ナイヨウ</t>
    </rPh>
    <phoneticPr fontId="53"/>
  </si>
  <si>
    <t>委託する訓練科目</t>
    <rPh sb="0" eb="2">
      <t>イタク</t>
    </rPh>
    <rPh sb="4" eb="6">
      <t>クンレン</t>
    </rPh>
    <rPh sb="6" eb="8">
      <t>カモク</t>
    </rPh>
    <phoneticPr fontId="53"/>
  </si>
  <si>
    <t>委託する訓練日</t>
    <rPh sb="0" eb="2">
      <t>イタク</t>
    </rPh>
    <rPh sb="4" eb="6">
      <t>クンレン</t>
    </rPh>
    <rPh sb="6" eb="7">
      <t>ビ</t>
    </rPh>
    <phoneticPr fontId="53"/>
  </si>
  <si>
    <t>記載例</t>
    <rPh sb="0" eb="3">
      <t>キサイレイ</t>
    </rPh>
    <phoneticPr fontId="53"/>
  </si>
  <si>
    <t>ビジネスマナー（委託）</t>
    <rPh sb="8" eb="10">
      <t>イタク</t>
    </rPh>
    <phoneticPr fontId="53"/>
  </si>
  <si>
    <t>10/3,10/4,10/5</t>
    <phoneticPr fontId="53"/>
  </si>
  <si>
    <t>職業能力開発講習</t>
    <rPh sb="0" eb="2">
      <t>ショクギョウ</t>
    </rPh>
    <rPh sb="2" eb="4">
      <t>ノウリョク</t>
    </rPh>
    <rPh sb="4" eb="6">
      <t>カイハツ</t>
    </rPh>
    <rPh sb="6" eb="8">
      <t>コウシュウ</t>
    </rPh>
    <phoneticPr fontId="197"/>
  </si>
  <si>
    <t>ビジネステクニック</t>
    <phoneticPr fontId="197"/>
  </si>
  <si>
    <t>ビジネスヒューマン</t>
    <phoneticPr fontId="197"/>
  </si>
  <si>
    <t>就職活動計画</t>
    <rPh sb="0" eb="2">
      <t>シュウショク</t>
    </rPh>
    <rPh sb="2" eb="4">
      <t>カツドウ</t>
    </rPh>
    <rPh sb="4" eb="6">
      <t>ケイカク</t>
    </rPh>
    <phoneticPr fontId="197"/>
  </si>
  <si>
    <t>職業生活設計</t>
    <rPh sb="0" eb="2">
      <t>ショクギョウ</t>
    </rPh>
    <rPh sb="2" eb="4">
      <t>セイカツ</t>
    </rPh>
    <rPh sb="4" eb="6">
      <t>セッケイ</t>
    </rPh>
    <phoneticPr fontId="197"/>
  </si>
  <si>
    <t>委託先総訓練時間</t>
    <rPh sb="0" eb="3">
      <t>イタクサキ</t>
    </rPh>
    <rPh sb="3" eb="4">
      <t>ソウ</t>
    </rPh>
    <rPh sb="4" eb="6">
      <t>クンレン</t>
    </rPh>
    <rPh sb="6" eb="8">
      <t>ジカン</t>
    </rPh>
    <phoneticPr fontId="53"/>
  </si>
  <si>
    <t>ＴＥＬ</t>
    <phoneticPr fontId="53"/>
  </si>
  <si>
    <t>ＦＡＸ</t>
    <phoneticPr fontId="53"/>
  </si>
  <si>
    <t>認定様式第５号</t>
    <phoneticPr fontId="53"/>
  </si>
  <si>
    <t>00 基礎分野</t>
  </si>
  <si>
    <t>02 IT分野</t>
  </si>
  <si>
    <t>03 営業・販売・事務分野</t>
  </si>
  <si>
    <t>04 医療事務分野</t>
  </si>
  <si>
    <t>訓練の種別</t>
    <rPh sb="0" eb="2">
      <t>クンレン</t>
    </rPh>
    <rPh sb="3" eb="5">
      <t>シュベツ</t>
    </rPh>
    <phoneticPr fontId="53"/>
  </si>
  <si>
    <t>基礎コース</t>
    <phoneticPr fontId="53"/>
  </si>
  <si>
    <t>（</t>
    <phoneticPr fontId="197"/>
  </si>
  <si>
    <t>）</t>
    <phoneticPr fontId="197"/>
  </si>
  <si>
    <t>実践コース</t>
    <phoneticPr fontId="53"/>
  </si>
  <si>
    <t>06 農業分野</t>
  </si>
  <si>
    <t>07 林業分野</t>
  </si>
  <si>
    <t>08 旅行・観光分野</t>
  </si>
  <si>
    <t>※40文字以内で記入してください。</t>
    <phoneticPr fontId="53"/>
  </si>
  <si>
    <t>09 警備・保安分野</t>
  </si>
  <si>
    <t>～</t>
    <phoneticPr fontId="53"/>
  </si>
  <si>
    <t>10 クリエート（企画・創作）分野</t>
  </si>
  <si>
    <t>11 デザイン分野</t>
  </si>
  <si>
    <t>面接</t>
  </si>
  <si>
    <t>筆記試験</t>
    <phoneticPr fontId="53"/>
  </si>
  <si>
    <t>その他 （</t>
    <phoneticPr fontId="53"/>
  </si>
  <si>
    <t>12 輸送サービス分野</t>
  </si>
  <si>
    <t>13 エコ分野</t>
  </si>
  <si>
    <t>～</t>
    <phoneticPr fontId="53"/>
  </si>
  <si>
    <t>（</t>
    <phoneticPr fontId="53"/>
  </si>
  <si>
    <t>か月 ）</t>
    <phoneticPr fontId="197"/>
  </si>
  <si>
    <t>（ 訓練日数</t>
    <phoneticPr fontId="53"/>
  </si>
  <si>
    <t>日 ）</t>
    <phoneticPr fontId="53"/>
  </si>
  <si>
    <t>14 調理分野</t>
  </si>
  <si>
    <t>時</t>
    <rPh sb="0" eb="1">
      <t>ジ</t>
    </rPh>
    <phoneticPr fontId="197"/>
  </si>
  <si>
    <t>分</t>
    <rPh sb="0" eb="1">
      <t>フン</t>
    </rPh>
    <phoneticPr fontId="197"/>
  </si>
  <si>
    <t>～</t>
    <phoneticPr fontId="53"/>
  </si>
  <si>
    <t>訓練定員</t>
    <rPh sb="0" eb="2">
      <t>クンレン</t>
    </rPh>
    <rPh sb="2" eb="4">
      <t>テイイン</t>
    </rPh>
    <phoneticPr fontId="197"/>
  </si>
  <si>
    <t>名</t>
    <rPh sb="0" eb="1">
      <t>メイ</t>
    </rPh>
    <phoneticPr fontId="197"/>
  </si>
  <si>
    <t>15 電気関連分野</t>
  </si>
  <si>
    <t>16 機械関連分野</t>
  </si>
  <si>
    <r>
      <t xml:space="preserve">訓練推奨者
</t>
    </r>
    <r>
      <rPr>
        <sz val="6"/>
        <rFont val="ＭＳ Ｐゴシック"/>
        <family val="3"/>
        <charset val="128"/>
      </rPr>
      <t>(特定の者を想定する場合のみ)</t>
    </r>
    <phoneticPr fontId="53"/>
  </si>
  <si>
    <t>新規学校卒業者</t>
    <phoneticPr fontId="53"/>
  </si>
  <si>
    <t>ニート等の若者</t>
    <phoneticPr fontId="53"/>
  </si>
  <si>
    <t>障害者</t>
  </si>
  <si>
    <t>母子家庭の母等</t>
    <phoneticPr fontId="53"/>
  </si>
  <si>
    <t>17 金属関連分野</t>
  </si>
  <si>
    <t>被災者</t>
    <phoneticPr fontId="53"/>
  </si>
  <si>
    <t>外国人</t>
    <phoneticPr fontId="53"/>
  </si>
  <si>
    <t>その他</t>
    <phoneticPr fontId="53"/>
  </si>
  <si>
    <t>（</t>
    <phoneticPr fontId="197"/>
  </si>
  <si>
    <t>）</t>
    <phoneticPr fontId="53"/>
  </si>
  <si>
    <t>18 建設関連分野</t>
  </si>
  <si>
    <t>資格欄文字結合結果</t>
    <rPh sb="0" eb="2">
      <t>シカク</t>
    </rPh>
    <rPh sb="2" eb="3">
      <t>ラン</t>
    </rPh>
    <rPh sb="3" eb="5">
      <t>モジ</t>
    </rPh>
    <rPh sb="5" eb="7">
      <t>ケツゴウ</t>
    </rPh>
    <rPh sb="7" eb="9">
      <t>ケッカ</t>
    </rPh>
    <phoneticPr fontId="53"/>
  </si>
  <si>
    <t>コース情報登録内容</t>
    <rPh sb="3" eb="5">
      <t>ジョウホウ</t>
    </rPh>
    <rPh sb="5" eb="7">
      <t>トウロク</t>
    </rPh>
    <rPh sb="7" eb="9">
      <t>ナイヨウ</t>
    </rPh>
    <phoneticPr fontId="53"/>
  </si>
  <si>
    <t>19 理容・美容関連分野</t>
  </si>
  <si>
    <t>名称 （</t>
    <rPh sb="0" eb="2">
      <t>メイショウ</t>
    </rPh>
    <phoneticPr fontId="53"/>
  </si>
  <si>
    <t>） 認定機関 （</t>
    <phoneticPr fontId="53"/>
  </si>
  <si>
    <t>20 その他分野</t>
  </si>
  <si>
    <t>） 認定機関 （</t>
    <phoneticPr fontId="53"/>
  </si>
  <si>
    <t>）</t>
    <phoneticPr fontId="53"/>
  </si>
  <si>
    <t>訓練内容</t>
    <rPh sb="2" eb="4">
      <t>ナイヨウ</t>
    </rPh>
    <phoneticPr fontId="53"/>
  </si>
  <si>
    <t>訓練概要</t>
    <phoneticPr fontId="53"/>
  </si>
  <si>
    <t>科目の内容</t>
    <rPh sb="0" eb="2">
      <t>カモク</t>
    </rPh>
    <rPh sb="3" eb="5">
      <t>ナイヨウ</t>
    </rPh>
    <phoneticPr fontId="197"/>
  </si>
  <si>
    <t>ビジネステクニック</t>
    <phoneticPr fontId="197"/>
  </si>
  <si>
    <t>ビジネスヒューマン</t>
    <phoneticPr fontId="197"/>
  </si>
  <si>
    <t>学科</t>
    <rPh sb="0" eb="2">
      <t>ガッカ</t>
    </rPh>
    <phoneticPr fontId="197"/>
  </si>
  <si>
    <t>実技</t>
    <rPh sb="0" eb="2">
      <t>ジツギ</t>
    </rPh>
    <phoneticPr fontId="197"/>
  </si>
  <si>
    <t>実施しない</t>
    <phoneticPr fontId="53"/>
  </si>
  <si>
    <t>実施する</t>
  </si>
  <si>
    <t>※実施する場合、カリキュラムは別途作成し、総時間のみ記入してください。</t>
    <phoneticPr fontId="53"/>
  </si>
  <si>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197"/>
  </si>
  <si>
    <t>訓練時間総合計</t>
    <phoneticPr fontId="197"/>
  </si>
  <si>
    <t>企業実習</t>
    <rPh sb="0" eb="2">
      <t>キギョウ</t>
    </rPh>
    <rPh sb="2" eb="4">
      <t>ジッシュウ</t>
    </rPh>
    <phoneticPr fontId="197"/>
  </si>
  <si>
    <t>受講者の負担する費用</t>
    <rPh sb="0" eb="3">
      <t>ジュコウシャ</t>
    </rPh>
    <rPh sb="4" eb="6">
      <t>フタン</t>
    </rPh>
    <rPh sb="8" eb="10">
      <t>ヒヨウ</t>
    </rPh>
    <phoneticPr fontId="53"/>
  </si>
  <si>
    <t>教科書代</t>
    <phoneticPr fontId="53"/>
  </si>
  <si>
    <t>その他 （</t>
    <rPh sb="2" eb="3">
      <t>タ</t>
    </rPh>
    <phoneticPr fontId="197"/>
  </si>
  <si>
    <t>）</t>
    <phoneticPr fontId="197"/>
  </si>
  <si>
    <t>備考 （</t>
    <rPh sb="0" eb="2">
      <t>ビコウ</t>
    </rPh>
    <phoneticPr fontId="197"/>
  </si>
  <si>
    <t>指導方法</t>
    <phoneticPr fontId="53"/>
  </si>
  <si>
    <t>訓練形態（個別指導・補講を除く）</t>
    <rPh sb="0" eb="2">
      <t>クンレン</t>
    </rPh>
    <rPh sb="2" eb="4">
      <t>ケイタイ</t>
    </rPh>
    <rPh sb="5" eb="7">
      <t>コベツ</t>
    </rPh>
    <rPh sb="7" eb="9">
      <t>シドウ</t>
    </rPh>
    <rPh sb="10" eb="12">
      <t>ホコウ</t>
    </rPh>
    <rPh sb="13" eb="14">
      <t>ノゾ</t>
    </rPh>
    <phoneticPr fontId="53"/>
  </si>
  <si>
    <t>全ての受講者を一堂に集め、講師が直接指導する</t>
    <phoneticPr fontId="53"/>
  </si>
  <si>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53"/>
  </si>
  <si>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53"/>
  </si>
  <si>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53"/>
  </si>
  <si>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53"/>
  </si>
  <si>
    <t>職業能力開発講習</t>
    <rPh sb="0" eb="2">
      <t>ショクギョウ</t>
    </rPh>
    <rPh sb="2" eb="4">
      <t>ノウリョク</t>
    </rPh>
    <rPh sb="4" eb="6">
      <t>カイハツ</t>
    </rPh>
    <rPh sb="6" eb="8">
      <t>コウシュウ</t>
    </rPh>
    <phoneticPr fontId="53"/>
  </si>
  <si>
    <t>ビジネステクニック</t>
    <phoneticPr fontId="53"/>
  </si>
  <si>
    <t>ビジネスヒューマン</t>
    <phoneticPr fontId="53"/>
  </si>
  <si>
    <t>就職活動計画</t>
    <rPh sb="0" eb="2">
      <t>シュウショク</t>
    </rPh>
    <rPh sb="2" eb="4">
      <t>カツドウ</t>
    </rPh>
    <rPh sb="4" eb="6">
      <t>ケイカク</t>
    </rPh>
    <phoneticPr fontId="53"/>
  </si>
  <si>
    <t>２　訓練分野</t>
    <phoneticPr fontId="53"/>
  </si>
  <si>
    <t>委託先実施施設名</t>
    <rPh sb="0" eb="2">
      <t>イタク</t>
    </rPh>
    <rPh sb="2" eb="3">
      <t>サキ</t>
    </rPh>
    <rPh sb="3" eb="5">
      <t>ジッシ</t>
    </rPh>
    <rPh sb="5" eb="7">
      <t>シセツ</t>
    </rPh>
    <rPh sb="7" eb="8">
      <t>メイ</t>
    </rPh>
    <phoneticPr fontId="53"/>
  </si>
  <si>
    <t>委託先実施施設
の住所</t>
    <rPh sb="0" eb="3">
      <t>イタクサキ</t>
    </rPh>
    <rPh sb="3" eb="5">
      <t>ジッシ</t>
    </rPh>
    <rPh sb="5" eb="7">
      <t>シセツ</t>
    </rPh>
    <rPh sb="9" eb="11">
      <t>ジュウショ</t>
    </rPh>
    <phoneticPr fontId="53"/>
  </si>
  <si>
    <t>学科</t>
    <rPh sb="0" eb="2">
      <t>ガッカ</t>
    </rPh>
    <phoneticPr fontId="53"/>
  </si>
  <si>
    <t>実技</t>
    <rPh sb="0" eb="2">
      <t>ジツギ</t>
    </rPh>
    <phoneticPr fontId="53"/>
  </si>
  <si>
    <t>ビジネステクニック</t>
    <phoneticPr fontId="197"/>
  </si>
  <si>
    <t>ビジネスヒューマン</t>
    <phoneticPr fontId="197"/>
  </si>
  <si>
    <t>就職活動計画/職業生活設計　自己評価シート</t>
    <rPh sb="0" eb="2">
      <t>シュウショク</t>
    </rPh>
    <rPh sb="2" eb="4">
      <t>カツドウ</t>
    </rPh>
    <rPh sb="4" eb="6">
      <t>ケイカク</t>
    </rPh>
    <rPh sb="7" eb="9">
      <t>ショクギョウ</t>
    </rPh>
    <rPh sb="9" eb="11">
      <t>セイカツ</t>
    </rPh>
    <rPh sb="11" eb="13">
      <t>セッケイ</t>
    </rPh>
    <rPh sb="14" eb="16">
      <t>ジコ</t>
    </rPh>
    <rPh sb="16" eb="18">
      <t>ヒョウカ</t>
    </rPh>
    <phoneticPr fontId="197"/>
  </si>
  <si>
    <t>訓練科名</t>
    <rPh sb="0" eb="2">
      <t>クンレン</t>
    </rPh>
    <rPh sb="2" eb="4">
      <t>カメイ</t>
    </rPh>
    <phoneticPr fontId="197"/>
  </si>
  <si>
    <t>訓練受講者氏名</t>
    <rPh sb="0" eb="2">
      <t>クンレン</t>
    </rPh>
    <rPh sb="2" eb="4">
      <t>ジュコウ</t>
    </rPh>
    <rPh sb="4" eb="5">
      <t>シャ</t>
    </rPh>
    <rPh sb="5" eb="7">
      <t>シメイ</t>
    </rPh>
    <phoneticPr fontId="197"/>
  </si>
  <si>
    <t>各科目の受講前の自己チェックと受講後の自己チェックを行ってください。</t>
    <rPh sb="0" eb="1">
      <t>カク</t>
    </rPh>
    <rPh sb="1" eb="3">
      <t>カモク</t>
    </rPh>
    <rPh sb="4" eb="6">
      <t>ジュコウ</t>
    </rPh>
    <rPh sb="6" eb="7">
      <t>マエ</t>
    </rPh>
    <rPh sb="8" eb="10">
      <t>ジコ</t>
    </rPh>
    <rPh sb="15" eb="17">
      <t>ジュコウ</t>
    </rPh>
    <rPh sb="17" eb="18">
      <t>ゴ</t>
    </rPh>
    <rPh sb="19" eb="21">
      <t>ジコ</t>
    </rPh>
    <rPh sb="26" eb="27">
      <t>オコナ</t>
    </rPh>
    <phoneticPr fontId="197"/>
  </si>
  <si>
    <t>A：自信がある　B：どちらでもない（わからない）　C：自信がない</t>
    <rPh sb="2" eb="4">
      <t>ジシン</t>
    </rPh>
    <rPh sb="27" eb="29">
      <t>ジシン</t>
    </rPh>
    <phoneticPr fontId="197"/>
  </si>
  <si>
    <t>自己評価</t>
    <rPh sb="0" eb="2">
      <t>ジコ</t>
    </rPh>
    <rPh sb="2" eb="4">
      <t>ヒョウカ</t>
    </rPh>
    <phoneticPr fontId="197"/>
  </si>
  <si>
    <t>チェック項目</t>
    <rPh sb="4" eb="6">
      <t>コウモク</t>
    </rPh>
    <phoneticPr fontId="197"/>
  </si>
  <si>
    <t>受講前</t>
    <rPh sb="0" eb="2">
      <t>ジュコウ</t>
    </rPh>
    <rPh sb="2" eb="3">
      <t>マエ</t>
    </rPh>
    <phoneticPr fontId="197"/>
  </si>
  <si>
    <t>受講後</t>
    <rPh sb="0" eb="2">
      <t>ジュコウ</t>
    </rPh>
    <rPh sb="2" eb="3">
      <t>ゴ</t>
    </rPh>
    <phoneticPr fontId="197"/>
  </si>
  <si>
    <t>(2)</t>
  </si>
  <si>
    <t>科目名</t>
    <phoneticPr fontId="197"/>
  </si>
  <si>
    <t>A</t>
    <phoneticPr fontId="197"/>
  </si>
  <si>
    <t>B</t>
    <phoneticPr fontId="197"/>
  </si>
  <si>
    <t>C</t>
    <phoneticPr fontId="197"/>
  </si>
  <si>
    <t>(1)</t>
    <phoneticPr fontId="197"/>
  </si>
  <si>
    <t>ＴＥＬ番号（問い合わせ先）</t>
    <rPh sb="3" eb="5">
      <t>バンゴウ</t>
    </rPh>
    <rPh sb="6" eb="7">
      <t>ト</t>
    </rPh>
    <rPh sb="8" eb="9">
      <t>ア</t>
    </rPh>
    <rPh sb="11" eb="12">
      <t>サキ</t>
    </rPh>
    <phoneticPr fontId="53"/>
  </si>
  <si>
    <t>駐車場の有無、台数及び料金</t>
    <rPh sb="0" eb="3">
      <t>チュウシャジョウ</t>
    </rPh>
    <rPh sb="4" eb="6">
      <t>ウム</t>
    </rPh>
    <rPh sb="7" eb="9">
      <t>ダイスウ</t>
    </rPh>
    <rPh sb="9" eb="10">
      <t>オヨ</t>
    </rPh>
    <rPh sb="11" eb="13">
      <t>リョウキン</t>
    </rPh>
    <phoneticPr fontId="53"/>
  </si>
  <si>
    <t>認定様式第13の２号</t>
    <rPh sb="0" eb="2">
      <t>ニンテイ</t>
    </rPh>
    <rPh sb="2" eb="4">
      <t>ヨウシキ</t>
    </rPh>
    <rPh sb="4" eb="5">
      <t>ダイ</t>
    </rPh>
    <rPh sb="9" eb="10">
      <t>ゴウ</t>
    </rPh>
    <phoneticPr fontId="197"/>
  </si>
  <si>
    <t>（</t>
    <phoneticPr fontId="53"/>
  </si>
  <si>
    <t>）</t>
    <phoneticPr fontId="53"/>
  </si>
  <si>
    <t>)</t>
    <phoneticPr fontId="53"/>
  </si>
  <si>
    <t>職業生活設計</t>
    <rPh sb="0" eb="2">
      <t>ショクギョウ</t>
    </rPh>
    <rPh sb="2" eb="4">
      <t>セイカツ</t>
    </rPh>
    <rPh sb="4" eb="6">
      <t>セッケイ</t>
    </rPh>
    <phoneticPr fontId="53"/>
  </si>
  <si>
    <t>調整中</t>
    <rPh sb="0" eb="2">
      <t>チョウセイ</t>
    </rPh>
    <rPh sb="2" eb="3">
      <t>ナカ</t>
    </rPh>
    <phoneticPr fontId="204"/>
  </si>
  <si>
    <t>:</t>
    <phoneticPr fontId="53"/>
  </si>
  <si>
    <t>・定員分の企業実習先を確保している。（詳細は様式第１０号）</t>
    <phoneticPr fontId="53"/>
  </si>
  <si>
    <t>・実際に生産活動や営業活動を行っている事業所における、雇用関係に入らずに行う実習形式による実践的な訓練内容である。</t>
    <phoneticPr fontId="53"/>
  </si>
  <si>
    <t>・訓練実施事業所の就業規則に基づく所定労働時間内に行われている。</t>
    <phoneticPr fontId="53"/>
  </si>
  <si>
    <t>・企業実習先に、実習指導者、訓練評価者、管理責任者を１名以上確保している。（それぞれは兼務可）</t>
    <phoneticPr fontId="53"/>
  </si>
  <si>
    <t>・安全衛生に関する知識・技術の習得を目的としたカリキュラムを含んでいる。</t>
    <phoneticPr fontId="53"/>
  </si>
  <si>
    <r>
      <t>　 　③ 職場見学、職場体験、職業人講話等　（</t>
    </r>
    <r>
      <rPr>
        <sz val="11"/>
        <rFont val="ＭＳ Ｐゴシック"/>
        <family val="3"/>
        <charset val="128"/>
      </rPr>
      <t>6～36時間）</t>
    </r>
    <phoneticPr fontId="53"/>
  </si>
  <si>
    <t>　　　　　②職業スキル（学科・実技）</t>
    <rPh sb="6" eb="8">
      <t>ショクギョウ</t>
    </rPh>
    <rPh sb="12" eb="14">
      <t>ガッカ</t>
    </rPh>
    <rPh sb="15" eb="17">
      <t>ジツギ</t>
    </rPh>
    <phoneticPr fontId="53"/>
  </si>
  <si>
    <t>実施教育訓練コース名等</t>
    <phoneticPr fontId="53"/>
  </si>
  <si>
    <t>【職業訓練の実績】申請する職業訓練を開始しようとする日から遡って３年間において実施した職業訓練の実績を記入してください。</t>
    <rPh sb="1" eb="3">
      <t>ショクギョウ</t>
    </rPh>
    <rPh sb="3" eb="5">
      <t>クンレン</t>
    </rPh>
    <rPh sb="6" eb="8">
      <t>ジッセキ</t>
    </rPh>
    <rPh sb="9" eb="11">
      <t>シンセイ</t>
    </rPh>
    <rPh sb="13" eb="15">
      <t>ショクギョウ</t>
    </rPh>
    <rPh sb="15" eb="17">
      <t>クンレン</t>
    </rPh>
    <rPh sb="18" eb="20">
      <t>カイシ</t>
    </rPh>
    <rPh sb="26" eb="27">
      <t>ヒ</t>
    </rPh>
    <rPh sb="29" eb="30">
      <t>サカノボ</t>
    </rPh>
    <rPh sb="33" eb="35">
      <t>ネンカン</t>
    </rPh>
    <rPh sb="39" eb="41">
      <t>ジッシ</t>
    </rPh>
    <rPh sb="43" eb="45">
      <t>ショクギョウ</t>
    </rPh>
    <rPh sb="45" eb="47">
      <t>クンレン</t>
    </rPh>
    <rPh sb="48" eb="50">
      <t>ジッセキ</t>
    </rPh>
    <rPh sb="51" eb="53">
      <t>キニュウ</t>
    </rPh>
    <phoneticPr fontId="53"/>
  </si>
  <si>
    <r>
      <t>注）※1　　この様式に記入する実績は、</t>
    </r>
    <r>
      <rPr>
        <u/>
        <sz val="12"/>
        <color theme="1"/>
        <rFont val="ＭＳ Ｐゴシック"/>
        <family val="3"/>
        <charset val="128"/>
      </rPr>
      <t>訓練科の選定</t>
    </r>
    <r>
      <rPr>
        <sz val="12"/>
        <color theme="1"/>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53"/>
  </si>
  <si>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53"/>
  </si>
  <si>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53"/>
  </si>
  <si>
    <t>　　※5　　⑫は、基礎コースの実績を入力する場合のみ使用してください。</t>
    <rPh sb="9" eb="11">
      <t>キソ</t>
    </rPh>
    <rPh sb="15" eb="17">
      <t>ジッセキ</t>
    </rPh>
    <rPh sb="18" eb="20">
      <t>ニュウリョク</t>
    </rPh>
    <rPh sb="22" eb="24">
      <t>バアイ</t>
    </rPh>
    <rPh sb="26" eb="28">
      <t>シヨウ</t>
    </rPh>
    <phoneticPr fontId="53"/>
  </si>
  <si>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53"/>
  </si>
  <si>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53"/>
  </si>
  <si>
    <t>　　※9　　⑬は、平成28年4月1日以降に開講した訓練科の実績を入力する場合のみ記入してください。</t>
    <rPh sb="9" eb="11">
      <t>ヘイセイ</t>
    </rPh>
    <rPh sb="13" eb="14">
      <t>ネン</t>
    </rPh>
    <rPh sb="15" eb="16">
      <t>ガツ</t>
    </rPh>
    <rPh sb="17" eb="18">
      <t>ニチ</t>
    </rPh>
    <rPh sb="18" eb="20">
      <t>イコウ</t>
    </rPh>
    <rPh sb="21" eb="23">
      <t>カイコウ</t>
    </rPh>
    <rPh sb="25" eb="28">
      <t>クンレンカ</t>
    </rPh>
    <rPh sb="29" eb="31">
      <t>ジッセキ</t>
    </rPh>
    <rPh sb="32" eb="34">
      <t>ニュウリョク</t>
    </rPh>
    <rPh sb="36" eb="38">
      <t>バアイ</t>
    </rPh>
    <rPh sb="40" eb="42">
      <t>キニュウ</t>
    </rPh>
    <phoneticPr fontId="53"/>
  </si>
  <si>
    <t>　　※10　⑮は、平成28年3月31日以前に開講した訓練科の実績を入力する場合は、訓練終了日において65歳以上の者は除外されません。</t>
    <rPh sb="9" eb="11">
      <t>ヘイセイ</t>
    </rPh>
    <rPh sb="13" eb="14">
      <t>ネン</t>
    </rPh>
    <rPh sb="15" eb="16">
      <t>ガツ</t>
    </rPh>
    <rPh sb="18" eb="19">
      <t>ニチ</t>
    </rPh>
    <rPh sb="19" eb="21">
      <t>イゼン</t>
    </rPh>
    <rPh sb="22" eb="24">
      <t>カイコウ</t>
    </rPh>
    <rPh sb="26" eb="28">
      <t>クンレン</t>
    </rPh>
    <rPh sb="28" eb="29">
      <t>カ</t>
    </rPh>
    <rPh sb="30" eb="32">
      <t>ジッセキ</t>
    </rPh>
    <rPh sb="33" eb="35">
      <t>ニュウリョク</t>
    </rPh>
    <rPh sb="37" eb="39">
      <t>バアイ</t>
    </rPh>
    <rPh sb="41" eb="43">
      <t>クンレン</t>
    </rPh>
    <rPh sb="43" eb="45">
      <t>シュウリョウ</t>
    </rPh>
    <rPh sb="45" eb="46">
      <t>ビ</t>
    </rPh>
    <rPh sb="52" eb="53">
      <t>サイ</t>
    </rPh>
    <rPh sb="53" eb="55">
      <t>イジョウ</t>
    </rPh>
    <rPh sb="56" eb="57">
      <t>モノ</t>
    </rPh>
    <rPh sb="58" eb="60">
      <t>ジョガイ</t>
    </rPh>
    <phoneticPr fontId="53"/>
  </si>
  <si>
    <t>⑧</t>
    <phoneticPr fontId="53"/>
  </si>
  <si>
    <t>⑨</t>
    <phoneticPr fontId="53"/>
  </si>
  <si>
    <t>⑪</t>
    <phoneticPr fontId="94"/>
  </si>
  <si>
    <t>職業能力開発促進法（昭和44年法律第64号）第30条の３に規定するキャリアコンサルタント</t>
    <phoneticPr fontId="53"/>
  </si>
  <si>
    <r>
      <t xml:space="preserve">就職を想定する職業・職種
</t>
    </r>
    <r>
      <rPr>
        <sz val="8"/>
        <rFont val="ＭＳ Ｐゴシック"/>
        <family val="3"/>
        <charset val="128"/>
      </rPr>
      <t>（※基礎分野の場合は記載不要）</t>
    </r>
    <rPh sb="0" eb="2">
      <t>シュウショク</t>
    </rPh>
    <rPh sb="3" eb="5">
      <t>ソウテイ</t>
    </rPh>
    <rPh sb="7" eb="9">
      <t>ショクギョウ</t>
    </rPh>
    <rPh sb="10" eb="12">
      <t>ショクシュ</t>
    </rPh>
    <rPh sb="15" eb="17">
      <t>キソ</t>
    </rPh>
    <rPh sb="17" eb="19">
      <t>ブンヤ</t>
    </rPh>
    <rPh sb="20" eb="22">
      <t>バアイ</t>
    </rPh>
    <rPh sb="23" eb="25">
      <t>キサイ</t>
    </rPh>
    <rPh sb="25" eb="27">
      <t>フヨウ</t>
    </rPh>
    <phoneticPr fontId="53"/>
  </si>
  <si>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53"/>
  </si>
  <si>
    <r>
      <rPr>
        <sz val="9"/>
        <color indexed="8"/>
        <rFont val="ＭＳ ゴシック"/>
        <family val="3"/>
        <charset val="128"/>
      </rPr>
      <t>①地域における訓練科設定の背景・ねらい（求人ニーズの状況・就職の見込み、労働局・地方自治体の要請等）</t>
    </r>
    <r>
      <rPr>
        <sz val="10"/>
        <color indexed="8"/>
        <rFont val="ＭＳ ゴシック"/>
        <family val="3"/>
        <charset val="128"/>
      </rPr>
      <t xml:space="preserve">
　</t>
    </r>
    <r>
      <rPr>
        <sz val="9"/>
        <color indexed="8"/>
        <rFont val="ＭＳ ゴシック"/>
        <family val="3"/>
        <charset val="128"/>
      </rPr>
      <t>※　記載内容が確認できる書類を併せて提出してください。</t>
    </r>
    <rPh sb="1" eb="3">
      <t>チイキ</t>
    </rPh>
    <rPh sb="7" eb="10">
      <t>クンレンカ</t>
    </rPh>
    <rPh sb="10" eb="12">
      <t>セッテイ</t>
    </rPh>
    <rPh sb="13" eb="15">
      <t>ハイケイ</t>
    </rPh>
    <phoneticPr fontId="53"/>
  </si>
  <si>
    <t>※有りの場合は以下をご記入ください。</t>
    <rPh sb="1" eb="2">
      <t>ア</t>
    </rPh>
    <rPh sb="4" eb="6">
      <t>バアイ</t>
    </rPh>
    <rPh sb="7" eb="9">
      <t>イカ</t>
    </rPh>
    <rPh sb="11" eb="13">
      <t>キニュウ</t>
    </rPh>
    <phoneticPr fontId="53"/>
  </si>
  <si>
    <t>　　申請を行おうとする都道府県において、過去１年間に終了する委託訓練を受託した実績を有する
  場合は、以下の項目をご記入ください。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8" eb="50">
      <t>バアイ</t>
    </rPh>
    <rPh sb="52" eb="54">
      <t>イカ</t>
    </rPh>
    <rPh sb="55" eb="57">
      <t>コウモク</t>
    </rPh>
    <rPh sb="59" eb="60">
      <t>キ</t>
    </rPh>
    <rPh sb="60" eb="61">
      <t>イレル</t>
    </rPh>
    <phoneticPr fontId="53"/>
  </si>
  <si>
    <t xml:space="preserve">
⑬
⑩及び⑪のうち、65歳以上の者（⑫を除く）</t>
    <rPh sb="6" eb="7">
      <t>オヨ</t>
    </rPh>
    <rPh sb="15" eb="16">
      <t>サイ</t>
    </rPh>
    <rPh sb="16" eb="18">
      <t>イジョウ</t>
    </rPh>
    <rPh sb="19" eb="20">
      <t>モノ</t>
    </rPh>
    <rPh sb="23" eb="24">
      <t>ノゾ</t>
    </rPh>
    <phoneticPr fontId="53"/>
  </si>
  <si>
    <t xml:space="preserve">
⑭
その他就職率適用就職者</t>
    <rPh sb="7" eb="8">
      <t>タ</t>
    </rPh>
    <rPh sb="8" eb="10">
      <t>シュウショク</t>
    </rPh>
    <rPh sb="10" eb="11">
      <t>リツ</t>
    </rPh>
    <rPh sb="11" eb="13">
      <t>テキヨウ</t>
    </rPh>
    <rPh sb="13" eb="16">
      <t>シュウショクシャ</t>
    </rPh>
    <phoneticPr fontId="53"/>
  </si>
  <si>
    <t xml:space="preserve">
⑮
雇用保険適用就職者</t>
    <rPh sb="5" eb="7">
      <t>コヨウ</t>
    </rPh>
    <rPh sb="7" eb="9">
      <t>ホケン</t>
    </rPh>
    <rPh sb="9" eb="11">
      <t>テキヨウ</t>
    </rPh>
    <rPh sb="11" eb="14">
      <t>シュウショクシャ</t>
    </rPh>
    <phoneticPr fontId="193"/>
  </si>
  <si>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5" eb="37">
      <t>キソ</t>
    </rPh>
    <phoneticPr fontId="53"/>
  </si>
  <si>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53"/>
  </si>
  <si>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53"/>
  </si>
  <si>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53"/>
  </si>
  <si>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53"/>
  </si>
  <si>
    <r>
      <t xml:space="preserve">     　　　</t>
    </r>
    <r>
      <rPr>
        <sz val="11"/>
        <rFont val="ＭＳ Ｐゴシック"/>
        <family val="3"/>
        <charset val="128"/>
      </rPr>
      <t>①職業能力開発講習（ビジネステクニック、ビジネスヒューマン、就職活動計画、職業生活設計） （必須科目60時間以上）</t>
    </r>
    <rPh sb="9" eb="11">
      <t>ショクギョウ</t>
    </rPh>
    <rPh sb="11" eb="13">
      <t>ノウリョク</t>
    </rPh>
    <rPh sb="13" eb="15">
      <t>カイハツ</t>
    </rPh>
    <rPh sb="15" eb="17">
      <t>コウシュウ</t>
    </rPh>
    <rPh sb="38" eb="40">
      <t>シュウショク</t>
    </rPh>
    <rPh sb="40" eb="42">
      <t>カツドウ</t>
    </rPh>
    <rPh sb="42" eb="44">
      <t>ケイカク</t>
    </rPh>
    <rPh sb="45" eb="47">
      <t>ショクギョウ</t>
    </rPh>
    <rPh sb="47" eb="49">
      <t>セイカツ</t>
    </rPh>
    <rPh sb="49" eb="51">
      <t>セッケイ</t>
    </rPh>
    <rPh sb="54" eb="56">
      <t>ヒッス</t>
    </rPh>
    <rPh sb="56" eb="58">
      <t>カモク</t>
    </rPh>
    <rPh sb="62" eb="64">
      <t>イジョウ</t>
    </rPh>
    <phoneticPr fontId="53"/>
  </si>
  <si>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53"/>
  </si>
  <si>
    <t>・実習が行われる事業所の事業主及び従業員が、認定基準の欠格要件に該当しないことを確認している。</t>
    <rPh sb="22" eb="24">
      <t>ニンテイ</t>
    </rPh>
    <rPh sb="24" eb="26">
      <t>キジュン</t>
    </rPh>
    <phoneticPr fontId="53"/>
  </si>
  <si>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53"/>
  </si>
  <si>
    <t>・委託先の事業主及び従業員が、認定基準の欠格要件に該当しないことを確認している。</t>
    <rPh sb="1" eb="4">
      <t>イタクサキ</t>
    </rPh>
    <rPh sb="15" eb="17">
      <t>ニンテイ</t>
    </rPh>
    <rPh sb="17" eb="19">
      <t>キジュン</t>
    </rPh>
    <phoneticPr fontId="53"/>
  </si>
  <si>
    <t>・　研修を実施する事業所の所在する都道府県等で研修の指定申請手続きを済ませている。</t>
    <rPh sb="21" eb="22">
      <t>トウ</t>
    </rPh>
    <phoneticPr fontId="53"/>
  </si>
  <si>
    <t>職場見学等</t>
    <rPh sb="0" eb="2">
      <t>ショクバ</t>
    </rPh>
    <rPh sb="2" eb="4">
      <t>ケンガク</t>
    </rPh>
    <rPh sb="4" eb="5">
      <t>トウ</t>
    </rPh>
    <phoneticPr fontId="197"/>
  </si>
  <si>
    <t>省略の有無</t>
    <rPh sb="0" eb="2">
      <t>ショウリャク</t>
    </rPh>
    <rPh sb="3" eb="5">
      <t>ウム</t>
    </rPh>
    <phoneticPr fontId="53"/>
  </si>
  <si>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53"/>
  </si>
  <si>
    <t>過去１年間に、上記の受講者が「民間教育訓練機関における職業訓練サービスの質の向上のための自己診断表」を作成して検証等を行っている。</t>
    <rPh sb="0" eb="2">
      <t>カコ</t>
    </rPh>
    <rPh sb="3" eb="5">
      <t>ネンカン</t>
    </rPh>
    <rPh sb="7" eb="9">
      <t>ジョウキ</t>
    </rPh>
    <rPh sb="10" eb="13">
      <t>ジュコウシャ</t>
    </rPh>
    <rPh sb="15" eb="17">
      <t>ミンカン</t>
    </rPh>
    <rPh sb="17" eb="19">
      <t>キョウイク</t>
    </rPh>
    <rPh sb="19" eb="21">
      <t>クンレン</t>
    </rPh>
    <rPh sb="21" eb="23">
      <t>キカン</t>
    </rPh>
    <rPh sb="27" eb="29">
      <t>ショクギョウ</t>
    </rPh>
    <rPh sb="29" eb="31">
      <t>クンレン</t>
    </rPh>
    <rPh sb="36" eb="37">
      <t>シツ</t>
    </rPh>
    <rPh sb="38" eb="40">
      <t>コウジョウ</t>
    </rPh>
    <rPh sb="44" eb="46">
      <t>ジコ</t>
    </rPh>
    <rPh sb="46" eb="48">
      <t>シンダン</t>
    </rPh>
    <rPh sb="48" eb="49">
      <t>オモテ</t>
    </rPh>
    <rPh sb="51" eb="53">
      <t>サクセイ</t>
    </rPh>
    <rPh sb="55" eb="57">
      <t>ケンショウ</t>
    </rPh>
    <rPh sb="57" eb="58">
      <t>トウ</t>
    </rPh>
    <rPh sb="59" eb="60">
      <t>オコナ</t>
    </rPh>
    <phoneticPr fontId="53"/>
  </si>
  <si>
    <t>講師氏名</t>
    <rPh sb="0" eb="2">
      <t>コウシ</t>
    </rPh>
    <rPh sb="2" eb="4">
      <t>シメイ</t>
    </rPh>
    <phoneticPr fontId="53"/>
  </si>
  <si>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53"/>
  </si>
  <si>
    <t>　　A：到達水準を十分に上回った　B：到達水準に達した　C：到達水準に達しなかった（評価は、試験結果等に基づき記入されたものです）</t>
    <rPh sb="9" eb="11">
      <t>ジュウブン</t>
    </rPh>
    <rPh sb="12" eb="14">
      <t>ウワマワ</t>
    </rPh>
    <rPh sb="42" eb="44">
      <t>ヒョウカ</t>
    </rPh>
    <rPh sb="46" eb="48">
      <t>シケン</t>
    </rPh>
    <rPh sb="48" eb="50">
      <t>ケッカ</t>
    </rPh>
    <rPh sb="50" eb="51">
      <t>トウ</t>
    </rPh>
    <rPh sb="52" eb="53">
      <t>モト</t>
    </rPh>
    <rPh sb="55" eb="57">
      <t>キニュウ</t>
    </rPh>
    <phoneticPr fontId="53"/>
  </si>
  <si>
    <t>自己負担額(税込み）</t>
    <rPh sb="0" eb="2">
      <t>ジコ</t>
    </rPh>
    <rPh sb="2" eb="4">
      <t>フタン</t>
    </rPh>
    <rPh sb="4" eb="5">
      <t>ガク</t>
    </rPh>
    <rPh sb="6" eb="8">
      <t>ゼイコミ</t>
    </rPh>
    <phoneticPr fontId="53"/>
  </si>
  <si>
    <t>Ｎｏ</t>
    <phoneticPr fontId="53"/>
  </si>
  <si>
    <t>受理番号</t>
    <phoneticPr fontId="53"/>
  </si>
  <si>
    <t>講　師　一　覧</t>
    <phoneticPr fontId="53"/>
  </si>
  <si>
    <t>　※　チェックした内容に該当することを証明する書類の写しを併せて提出してください。</t>
    <rPh sb="9" eb="11">
      <t>ナイヨウ</t>
    </rPh>
    <rPh sb="12" eb="14">
      <t>ガイトウ</t>
    </rPh>
    <rPh sb="19" eb="21">
      <t>ショウメイ</t>
    </rPh>
    <rPh sb="23" eb="25">
      <t>ショルイ</t>
    </rPh>
    <rPh sb="26" eb="27">
      <t>ウツ</t>
    </rPh>
    <rPh sb="29" eb="30">
      <t>アワ</t>
    </rPh>
    <rPh sb="32" eb="34">
      <t>テイシュツ</t>
    </rPh>
    <phoneticPr fontId="53"/>
  </si>
  <si>
    <t>※この計画書には、上記３に記載した訓練科の「求職者支援法に基づく職業訓練の認定通知書」(写)を添付してください。</t>
    <rPh sb="9" eb="11">
      <t>ジョウキ</t>
    </rPh>
    <rPh sb="13" eb="15">
      <t>キサイ</t>
    </rPh>
    <rPh sb="17" eb="19">
      <t>クンレン</t>
    </rPh>
    <rPh sb="19" eb="20">
      <t>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53"/>
  </si>
  <si>
    <t>　（３）職業訓練の実施に関して必要な法令等に基づく手続きが適切に行われていること。</t>
    <rPh sb="4" eb="6">
      <t>ショクギョウ</t>
    </rPh>
    <rPh sb="6" eb="8">
      <t>クンレン</t>
    </rPh>
    <rPh sb="9" eb="11">
      <t>ジッシ</t>
    </rPh>
    <rPh sb="12" eb="13">
      <t>カン</t>
    </rPh>
    <rPh sb="15" eb="17">
      <t>ヒツヨウ</t>
    </rPh>
    <rPh sb="18" eb="20">
      <t>ホウレイ</t>
    </rPh>
    <rPh sb="20" eb="21">
      <t>トウ</t>
    </rPh>
    <rPh sb="22" eb="23">
      <t>モト</t>
    </rPh>
    <rPh sb="25" eb="27">
      <t>テツヅ</t>
    </rPh>
    <rPh sb="29" eb="31">
      <t>テキセツ</t>
    </rPh>
    <rPh sb="32" eb="33">
      <t>オコナ</t>
    </rPh>
    <phoneticPr fontId="53"/>
  </si>
  <si>
    <t>支部受理日</t>
    <rPh sb="2" eb="4">
      <t>ジュリ</t>
    </rPh>
    <rPh sb="3" eb="4">
      <t>リ</t>
    </rPh>
    <rPh sb="4" eb="5">
      <t>ヒ</t>
    </rPh>
    <phoneticPr fontId="53"/>
  </si>
  <si>
    <t>新規担当者等向け説明会</t>
    <rPh sb="0" eb="2">
      <t>シンキ</t>
    </rPh>
    <rPh sb="2" eb="5">
      <t>タントウシャ</t>
    </rPh>
    <rPh sb="5" eb="6">
      <t>トウ</t>
    </rPh>
    <rPh sb="6" eb="7">
      <t>ム</t>
    </rPh>
    <rPh sb="8" eb="11">
      <t>セツメイカイ</t>
    </rPh>
    <phoneticPr fontId="53"/>
  </si>
  <si>
    <t>（注３）新規担当者等向け説明会には、新規参入機関の方及び既参入機関で新規にご担当者になられた方は、必ずご出席お願いします。会場等詳細は認定された実施機関あてにメールでご連絡します。</t>
    <rPh sb="4" eb="6">
      <t>シンキ</t>
    </rPh>
    <rPh sb="6" eb="9">
      <t>タントウシャ</t>
    </rPh>
    <rPh sb="9" eb="10">
      <t>トウ</t>
    </rPh>
    <rPh sb="10" eb="11">
      <t>ム</t>
    </rPh>
    <rPh sb="12" eb="15">
      <t>セツメイカイ</t>
    </rPh>
    <rPh sb="18" eb="20">
      <t>シンキ</t>
    </rPh>
    <rPh sb="20" eb="22">
      <t>サンニュウ</t>
    </rPh>
    <rPh sb="22" eb="24">
      <t>キカン</t>
    </rPh>
    <rPh sb="25" eb="26">
      <t>カタ</t>
    </rPh>
    <rPh sb="26" eb="27">
      <t>オヨ</t>
    </rPh>
    <rPh sb="28" eb="29">
      <t>キ</t>
    </rPh>
    <rPh sb="29" eb="31">
      <t>サンニュウ</t>
    </rPh>
    <rPh sb="31" eb="33">
      <t>キカン</t>
    </rPh>
    <rPh sb="34" eb="36">
      <t>シンキ</t>
    </rPh>
    <rPh sb="38" eb="41">
      <t>タントウシャ</t>
    </rPh>
    <rPh sb="46" eb="47">
      <t>ホウ</t>
    </rPh>
    <rPh sb="49" eb="50">
      <t>カナラ</t>
    </rPh>
    <rPh sb="52" eb="54">
      <t>シュッセキ</t>
    </rPh>
    <rPh sb="55" eb="56">
      <t>ネガ</t>
    </rPh>
    <rPh sb="61" eb="63">
      <t>カイジョウ</t>
    </rPh>
    <phoneticPr fontId="53"/>
  </si>
  <si>
    <t>（注４）求職者支援訓練の実施機関向け説明会には、認定を受けた訓練機関の方は、必ずご出席お願いします。会場等詳細は認定された実施機関あてにメールでご連絡します。</t>
    <rPh sb="4" eb="6">
      <t>キュウショク</t>
    </rPh>
    <rPh sb="6" eb="7">
      <t>シャ</t>
    </rPh>
    <rPh sb="7" eb="9">
      <t>シエン</t>
    </rPh>
    <rPh sb="9" eb="11">
      <t>クンレン</t>
    </rPh>
    <rPh sb="12" eb="14">
      <t>ジッシ</t>
    </rPh>
    <rPh sb="14" eb="16">
      <t>キカン</t>
    </rPh>
    <rPh sb="16" eb="17">
      <t>ム</t>
    </rPh>
    <phoneticPr fontId="53"/>
  </si>
  <si>
    <t>※募集期間終了間際になりますとハローワークの受付窓口が大変混雑いたしますので、
お早めの受講申込み手続きをお勧めいたします。</t>
    <phoneticPr fontId="53"/>
  </si>
  <si>
    <t>就職を想定する職業・職種</t>
    <rPh sb="0" eb="2">
      <t>シュウショク</t>
    </rPh>
    <rPh sb="3" eb="5">
      <t>ソウテイ</t>
    </rPh>
    <rPh sb="7" eb="9">
      <t>ショクギョウ</t>
    </rPh>
    <rPh sb="10" eb="12">
      <t>ショクシュ</t>
    </rPh>
    <phoneticPr fontId="53"/>
  </si>
  <si>
    <t>職場復帰支援コース
(※基礎コースのみ）</t>
    <rPh sb="0" eb="2">
      <t>ショクバ</t>
    </rPh>
    <rPh sb="2" eb="4">
      <t>フッキ</t>
    </rPh>
    <rPh sb="4" eb="6">
      <t>シエン</t>
    </rPh>
    <rPh sb="12" eb="14">
      <t>キソ</t>
    </rPh>
    <phoneticPr fontId="53"/>
  </si>
  <si>
    <t>IT</t>
  </si>
  <si>
    <t>訓練実施施設（教室・実習室）の平面図</t>
    <rPh sb="0" eb="2">
      <t>クンレン</t>
    </rPh>
    <rPh sb="2" eb="4">
      <t>ジッシ</t>
    </rPh>
    <rPh sb="4" eb="6">
      <t>シセツ</t>
    </rPh>
    <rPh sb="7" eb="9">
      <t>キョウシツ</t>
    </rPh>
    <rPh sb="10" eb="13">
      <t>ジッシュウシツ</t>
    </rPh>
    <rPh sb="15" eb="18">
      <t>ヘイメンズ</t>
    </rPh>
    <phoneticPr fontId="53"/>
  </si>
  <si>
    <t>事務室の平面図</t>
    <rPh sb="0" eb="3">
      <t>ジムシツ</t>
    </rPh>
    <rPh sb="4" eb="7">
      <t>ヘイメンズ</t>
    </rPh>
    <phoneticPr fontId="53"/>
  </si>
  <si>
    <t>変更届出書等
提出あり</t>
    <rPh sb="0" eb="2">
      <t>ヘンコウ</t>
    </rPh>
    <rPh sb="2" eb="5">
      <t>トドケデショ</t>
    </rPh>
    <rPh sb="5" eb="6">
      <t>ナド</t>
    </rPh>
    <rPh sb="7" eb="9">
      <t>テイシュツ</t>
    </rPh>
    <phoneticPr fontId="53"/>
  </si>
  <si>
    <t>オリエンテーション時に告知する事項の内容</t>
    <rPh sb="9" eb="10">
      <t>ジ</t>
    </rPh>
    <rPh sb="11" eb="13">
      <t>コクチ</t>
    </rPh>
    <rPh sb="15" eb="17">
      <t>ジコウ</t>
    </rPh>
    <rPh sb="18" eb="20">
      <t>ナイヨウ</t>
    </rPh>
    <phoneticPr fontId="53"/>
  </si>
  <si>
    <t>自ら所有する訓練実施場所を使用する場合の必要書類
（不動産登記簿謄本（写）等）</t>
    <phoneticPr fontId="53"/>
  </si>
  <si>
    <t>～</t>
    <phoneticPr fontId="53"/>
  </si>
  <si>
    <t>提出済みの書類</t>
    <phoneticPr fontId="53"/>
  </si>
  <si>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53"/>
  </si>
  <si>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53"/>
  </si>
  <si>
    <t>No</t>
  </si>
  <si>
    <t>TEL</t>
  </si>
  <si>
    <t>のとおり</t>
  </si>
  <si>
    <t>企　業　実　習　先　一　覧</t>
    <rPh sb="0" eb="1">
      <t>キ</t>
    </rPh>
    <rPh sb="2" eb="3">
      <t>ギョウ</t>
    </rPh>
    <rPh sb="4" eb="5">
      <t>ジツ</t>
    </rPh>
    <rPh sb="6" eb="7">
      <t>シュウ</t>
    </rPh>
    <rPh sb="8" eb="9">
      <t>サキ</t>
    </rPh>
    <rPh sb="10" eb="11">
      <t>イッ</t>
    </rPh>
    <rPh sb="12" eb="13">
      <t>ラン</t>
    </rPh>
    <phoneticPr fontId="53"/>
  </si>
  <si>
    <t>企業実習先施設名</t>
    <rPh sb="0" eb="2">
      <t>キギョウ</t>
    </rPh>
    <rPh sb="2" eb="4">
      <t>ジッシュウ</t>
    </rPh>
    <rPh sb="4" eb="5">
      <t>サキ</t>
    </rPh>
    <rPh sb="5" eb="8">
      <t>シセツメイ</t>
    </rPh>
    <phoneticPr fontId="53"/>
  </si>
  <si>
    <t>施設所在地・電話番号</t>
    <rPh sb="0" eb="2">
      <t>シセツ</t>
    </rPh>
    <rPh sb="2" eb="5">
      <t>ショザイチ</t>
    </rPh>
    <rPh sb="6" eb="8">
      <t>デンワ</t>
    </rPh>
    <rPh sb="8" eb="10">
      <t>バンゴウ</t>
    </rPh>
    <phoneticPr fontId="53"/>
  </si>
  <si>
    <t>事業内容（品目）</t>
    <rPh sb="0" eb="2">
      <t>ジギョウ</t>
    </rPh>
    <rPh sb="2" eb="4">
      <t>ナイヨウ</t>
    </rPh>
    <rPh sb="5" eb="7">
      <t>ヒンモク</t>
    </rPh>
    <phoneticPr fontId="53"/>
  </si>
  <si>
    <t>訓練運営体制</t>
    <rPh sb="0" eb="2">
      <t>クンレン</t>
    </rPh>
    <rPh sb="2" eb="4">
      <t>ウンエイ</t>
    </rPh>
    <rPh sb="4" eb="6">
      <t>タイセイ</t>
    </rPh>
    <phoneticPr fontId="53"/>
  </si>
  <si>
    <t>訓練内容及び受入体制</t>
    <rPh sb="0" eb="2">
      <t>クンレン</t>
    </rPh>
    <rPh sb="2" eb="4">
      <t>ナイヨウ</t>
    </rPh>
    <rPh sb="4" eb="5">
      <t>オヨ</t>
    </rPh>
    <rPh sb="6" eb="7">
      <t>ウ</t>
    </rPh>
    <rPh sb="7" eb="8">
      <t>イ</t>
    </rPh>
    <rPh sb="8" eb="10">
      <t>タイセイ</t>
    </rPh>
    <phoneticPr fontId="53"/>
  </si>
  <si>
    <t>管理責任者
氏名(役職)</t>
    <rPh sb="0" eb="2">
      <t>カンリ</t>
    </rPh>
    <rPh sb="2" eb="5">
      <t>セキニンシャ</t>
    </rPh>
    <rPh sb="6" eb="8">
      <t>シメイ</t>
    </rPh>
    <rPh sb="9" eb="11">
      <t>ヤクショク</t>
    </rPh>
    <phoneticPr fontId="53"/>
  </si>
  <si>
    <t>カリキュラム番号</t>
    <rPh sb="6" eb="8">
      <t>バンゴウ</t>
    </rPh>
    <phoneticPr fontId="53"/>
  </si>
  <si>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53"/>
  </si>
  <si>
    <t>訓練評価者
氏名（役職）</t>
    <rPh sb="0" eb="2">
      <t>クンレン</t>
    </rPh>
    <rPh sb="2" eb="5">
      <t>ヒョウカシャ</t>
    </rPh>
    <rPh sb="6" eb="8">
      <t>シメイ</t>
    </rPh>
    <rPh sb="9" eb="11">
      <t>ヤクショク</t>
    </rPh>
    <phoneticPr fontId="53"/>
  </si>
  <si>
    <t>事務担当者
氏名(役職)</t>
    <rPh sb="0" eb="2">
      <t>ジム</t>
    </rPh>
    <rPh sb="2" eb="5">
      <t>タントウシャ</t>
    </rPh>
    <rPh sb="6" eb="8">
      <t>シメイ</t>
    </rPh>
    <rPh sb="9" eb="11">
      <t>ヤクショク</t>
    </rPh>
    <phoneticPr fontId="53"/>
  </si>
  <si>
    <t>時</t>
    <rPh sb="0" eb="1">
      <t>ジ</t>
    </rPh>
    <phoneticPr fontId="53"/>
  </si>
  <si>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53"/>
  </si>
  <si>
    <t>受入予定人数</t>
    <rPh sb="0" eb="1">
      <t>ウ</t>
    </rPh>
    <rPh sb="1" eb="2">
      <t>イ</t>
    </rPh>
    <rPh sb="2" eb="4">
      <t>ヨテイ</t>
    </rPh>
    <rPh sb="4" eb="6">
      <t>ニンズウ</t>
    </rPh>
    <phoneticPr fontId="53"/>
  </si>
  <si>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53"/>
  </si>
  <si>
    <t>1ヶ月目</t>
    <phoneticPr fontId="53"/>
  </si>
  <si>
    <t>３ヶ月目</t>
    <phoneticPr fontId="53"/>
  </si>
  <si>
    <t>～</t>
    <phoneticPr fontId="53"/>
  </si>
  <si>
    <t>認定様式第６号</t>
    <phoneticPr fontId="53"/>
  </si>
  <si>
    <t>訓練科名</t>
    <rPh sb="0" eb="2">
      <t>クンレン</t>
    </rPh>
    <rPh sb="2" eb="3">
      <t>カ</t>
    </rPh>
    <rPh sb="3" eb="4">
      <t>メイ</t>
    </rPh>
    <phoneticPr fontId="53"/>
  </si>
  <si>
    <t>月/日</t>
    <rPh sb="0" eb="1">
      <t>ツキ</t>
    </rPh>
    <rPh sb="2" eb="3">
      <t>ヒ</t>
    </rPh>
    <phoneticPr fontId="53"/>
  </si>
  <si>
    <t>訓練開始日</t>
    <rPh sb="0" eb="2">
      <t>クンレン</t>
    </rPh>
    <rPh sb="2" eb="4">
      <t>カイシ</t>
    </rPh>
    <rPh sb="4" eb="5">
      <t>ヒ</t>
    </rPh>
    <phoneticPr fontId="53"/>
  </si>
  <si>
    <t>訓練終了日</t>
    <rPh sb="0" eb="2">
      <t>クンレン</t>
    </rPh>
    <rPh sb="2" eb="4">
      <t>シュウリョウ</t>
    </rPh>
    <rPh sb="4" eb="5">
      <t>ヒ</t>
    </rPh>
    <phoneticPr fontId="53"/>
  </si>
  <si>
    <t>１か月目</t>
    <rPh sb="2" eb="3">
      <t>ゲツ</t>
    </rPh>
    <rPh sb="3" eb="4">
      <t>メ</t>
    </rPh>
    <phoneticPr fontId="53"/>
  </si>
  <si>
    <t>２か月目</t>
    <rPh sb="2" eb="3">
      <t>ゲツ</t>
    </rPh>
    <rPh sb="3" eb="4">
      <t>メ</t>
    </rPh>
    <phoneticPr fontId="53"/>
  </si>
  <si>
    <t>３か月目</t>
    <rPh sb="2" eb="3">
      <t>ゲツ</t>
    </rPh>
    <rPh sb="3" eb="4">
      <t>メ</t>
    </rPh>
    <phoneticPr fontId="53"/>
  </si>
  <si>
    <t>４か月目</t>
    <rPh sb="2" eb="3">
      <t>ゲツ</t>
    </rPh>
    <rPh sb="3" eb="4">
      <t>メ</t>
    </rPh>
    <phoneticPr fontId="53"/>
  </si>
  <si>
    <t>５か月目</t>
    <rPh sb="2" eb="3">
      <t>ゲツ</t>
    </rPh>
    <rPh sb="3" eb="4">
      <t>メ</t>
    </rPh>
    <phoneticPr fontId="53"/>
  </si>
  <si>
    <t>６か月目</t>
    <rPh sb="2" eb="3">
      <t>ゲツ</t>
    </rPh>
    <rPh sb="3" eb="4">
      <t>メ</t>
    </rPh>
    <phoneticPr fontId="53"/>
  </si>
  <si>
    <t>時間
小計</t>
    <rPh sb="0" eb="2">
      <t>ジカン</t>
    </rPh>
    <rPh sb="3" eb="5">
      <t>ショウケイ</t>
    </rPh>
    <phoneticPr fontId="53"/>
  </si>
  <si>
    <t>２ヶ月目</t>
    <phoneticPr fontId="53"/>
  </si>
  <si>
    <t>４ヶ月目</t>
    <phoneticPr fontId="53"/>
  </si>
  <si>
    <t>５ヶ月目</t>
    <phoneticPr fontId="53"/>
  </si>
  <si>
    <t>６ヶ月目</t>
    <phoneticPr fontId="53"/>
  </si>
  <si>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53"/>
  </si>
  <si>
    <t>～</t>
    <phoneticPr fontId="53"/>
  </si>
  <si>
    <t>ハローワーク来所予定表</t>
    <rPh sb="6" eb="8">
      <t>ライショ</t>
    </rPh>
    <rPh sb="8" eb="10">
      <t>ヨテイ</t>
    </rPh>
    <rPh sb="10" eb="11">
      <t>ヒョウ</t>
    </rPh>
    <phoneticPr fontId="53"/>
  </si>
  <si>
    <t>来所日</t>
    <rPh sb="0" eb="2">
      <t>ライショ</t>
    </rPh>
    <rPh sb="2" eb="3">
      <t>ビ</t>
    </rPh>
    <phoneticPr fontId="53"/>
  </si>
  <si>
    <t>※ハローワーク来所日は、訓練時間に含まれません。</t>
    <rPh sb="7" eb="9">
      <t>ライショ</t>
    </rPh>
    <rPh sb="9" eb="10">
      <t>ビ</t>
    </rPh>
    <rPh sb="12" eb="14">
      <t>クンレン</t>
    </rPh>
    <rPh sb="14" eb="16">
      <t>ジカン</t>
    </rPh>
    <rPh sb="17" eb="18">
      <t>フク</t>
    </rPh>
    <phoneticPr fontId="53"/>
  </si>
  <si>
    <t>暦日数</t>
    <rPh sb="0" eb="1">
      <t>コヨミ</t>
    </rPh>
    <rPh sb="1" eb="3">
      <t>ニッスウ</t>
    </rPh>
    <phoneticPr fontId="53"/>
  </si>
  <si>
    <t>７か月目</t>
    <rPh sb="2" eb="3">
      <t>ゲツ</t>
    </rPh>
    <rPh sb="3" eb="4">
      <t>メ</t>
    </rPh>
    <phoneticPr fontId="53"/>
  </si>
  <si>
    <t>7ヶ月目</t>
    <phoneticPr fontId="53"/>
  </si>
  <si>
    <r>
      <t>代表者</t>
    </r>
    <r>
      <rPr>
        <sz val="11"/>
        <rFont val="ＭＳ Ｐゴシック"/>
        <family val="3"/>
        <charset val="128"/>
      </rPr>
      <t>役職名・氏名</t>
    </r>
    <rPh sb="0" eb="2">
      <t>ダイヒョウ</t>
    </rPh>
    <rPh sb="2" eb="3">
      <t>シャ</t>
    </rPh>
    <rPh sb="3" eb="6">
      <t>ヤクショクメイ</t>
    </rPh>
    <rPh sb="7" eb="9">
      <t>シメイ</t>
    </rPh>
    <phoneticPr fontId="53"/>
  </si>
  <si>
    <t>昭和の日</t>
  </si>
  <si>
    <t>憲法記念日</t>
  </si>
  <si>
    <t>みどりの日</t>
  </si>
  <si>
    <t>こどもの日</t>
  </si>
  <si>
    <t>海の日</t>
  </si>
  <si>
    <t>敬老の日</t>
  </si>
  <si>
    <t>秋分の日</t>
  </si>
  <si>
    <t>文化の日</t>
  </si>
  <si>
    <t>勤労感謝の日</t>
  </si>
  <si>
    <t>山の日</t>
  </si>
  <si>
    <t>基礎</t>
  </si>
  <si>
    <t>20 その他の分野</t>
  </si>
  <si>
    <t>合計</t>
    <rPh sb="0" eb="2">
      <t>ゴウケイ</t>
    </rPh>
    <phoneticPr fontId="53"/>
  </si>
  <si>
    <t xml:space="preserve">２．優先順位  　
     </t>
    <rPh sb="2" eb="4">
      <t>ユウセン</t>
    </rPh>
    <rPh sb="4" eb="6">
      <t>ジュンイ</t>
    </rPh>
    <phoneticPr fontId="53"/>
  </si>
  <si>
    <t>　　（※基礎コースにおいて複数コース申請する場合、実践コースにおいて同一分野で複数</t>
    <phoneticPr fontId="53"/>
  </si>
  <si>
    <t>　位を記載してください。）</t>
    <phoneticPr fontId="53"/>
  </si>
  <si>
    <t>　コース申請する場合に記載してください。なお、２３区・多摩地域全てのコースを含めた順</t>
    <phoneticPr fontId="53"/>
  </si>
  <si>
    <t xml:space="preserve">注） 上記１及び２につきましては、定員枠を上回った場合の選定の際に活用させて頂きます。
　　①当該コースにおいて、定員の調整が可能である場合は、上記１の調整可能人数
　　　（最少定員）を記載して下さい。（調整可能人数の下限は５名までとします。）
　　　なお、調整可能人数を記載された場合、当該人数から申請定員数の範囲内で、
　　　当機構にて定員調整を行う場合があります。
　　　（調整結果は、別途、ご連絡させて頂きます）
      （例）定員３０名が希望だが、定員２５名でも可の場合→調整可能人数 ２５名
     　※定員調整により、２５名で認定された場合には、受講申込者数が定員
　　　　　（２５名）の半数に満たない場合（１２名以下）のみ中止することができます。
　　　　　当初の申請定員（３０名）の半数ではありませんので、ご注意ください。
　　②基礎コースにおいて複数コース申請する場合、実践コースにおいて同一分野
　　　で複数コース申請する場合には、上記２に選定の際の優先順位を記載して下
　　　さい。ただし、地域優先枠内での選定が優先されるため、優先順位のとおりに選
　　　定されない場合があります。
　　　（例）　優先順位１位は多摩地域に設定したが、残余は２３区のみだった場合は、
　　　　　　第２位のものから選定されます。
</t>
    <rPh sb="6" eb="7">
      <t>オヨ</t>
    </rPh>
    <rPh sb="73" eb="75">
      <t>ジョウキ</t>
    </rPh>
    <rPh sb="77" eb="79">
      <t>チョウセイ</t>
    </rPh>
    <rPh sb="98" eb="99">
      <t>クダ</t>
    </rPh>
    <rPh sb="105" eb="107">
      <t>カノウ</t>
    </rPh>
    <rPh sb="107" eb="109">
      <t>ニンズウ</t>
    </rPh>
    <rPh sb="137" eb="139">
      <t>キサイ</t>
    </rPh>
    <rPh sb="171" eb="173">
      <t>テイイン</t>
    </rPh>
    <rPh sb="262" eb="264">
      <t>テイイン</t>
    </rPh>
    <rPh sb="264" eb="266">
      <t>チョウセイ</t>
    </rPh>
    <rPh sb="272" eb="273">
      <t>メイ</t>
    </rPh>
    <rPh sb="274" eb="276">
      <t>ニンテイ</t>
    </rPh>
    <rPh sb="279" eb="281">
      <t>バアイ</t>
    </rPh>
    <rPh sb="284" eb="286">
      <t>ジュコウ</t>
    </rPh>
    <rPh sb="286" eb="287">
      <t>モウ</t>
    </rPh>
    <rPh sb="287" eb="288">
      <t>コミ</t>
    </rPh>
    <rPh sb="288" eb="289">
      <t>シャ</t>
    </rPh>
    <rPh sb="289" eb="290">
      <t>スウ</t>
    </rPh>
    <rPh sb="291" eb="293">
      <t>テイイン</t>
    </rPh>
    <rPh sb="302" eb="303">
      <t>メイ</t>
    </rPh>
    <rPh sb="305" eb="307">
      <t>ハンスウ</t>
    </rPh>
    <rPh sb="308" eb="309">
      <t>ミ</t>
    </rPh>
    <rPh sb="312" eb="314">
      <t>バアイ</t>
    </rPh>
    <rPh sb="317" eb="318">
      <t>メイ</t>
    </rPh>
    <rPh sb="318" eb="320">
      <t>イカ</t>
    </rPh>
    <rPh sb="323" eb="325">
      <t>チュウシ</t>
    </rPh>
    <rPh sb="341" eb="343">
      <t>トウショ</t>
    </rPh>
    <rPh sb="344" eb="346">
      <t>シンセイ</t>
    </rPh>
    <rPh sb="346" eb="348">
      <t>テイイン</t>
    </rPh>
    <rPh sb="351" eb="352">
      <t>メイ</t>
    </rPh>
    <rPh sb="354" eb="356">
      <t>ハンスウ</t>
    </rPh>
    <rPh sb="367" eb="369">
      <t>チュウイ</t>
    </rPh>
    <rPh sb="382" eb="384">
      <t>キソ</t>
    </rPh>
    <rPh sb="391" eb="393">
      <t>フクスウ</t>
    </rPh>
    <rPh sb="396" eb="398">
      <t>シンセイ</t>
    </rPh>
    <rPh sb="400" eb="402">
      <t>バアイ</t>
    </rPh>
    <rPh sb="403" eb="405">
      <t>ジッセン</t>
    </rPh>
    <rPh sb="412" eb="414">
      <t>ドウイツ</t>
    </rPh>
    <rPh sb="414" eb="416">
      <t>ブンヤ</t>
    </rPh>
    <rPh sb="421" eb="423">
      <t>フクスウ</t>
    </rPh>
    <rPh sb="426" eb="428">
      <t>シンセイ</t>
    </rPh>
    <rPh sb="430" eb="432">
      <t>バアイ</t>
    </rPh>
    <rPh sb="435" eb="437">
      <t>ジョウキ</t>
    </rPh>
    <rPh sb="439" eb="441">
      <t>センテイ</t>
    </rPh>
    <rPh sb="442" eb="443">
      <t>サイ</t>
    </rPh>
    <rPh sb="444" eb="446">
      <t>ユウセン</t>
    </rPh>
    <rPh sb="446" eb="448">
      <t>ジュンイ</t>
    </rPh>
    <rPh sb="449" eb="451">
      <t>キサイ</t>
    </rPh>
    <rPh sb="453" eb="454">
      <t>クダ</t>
    </rPh>
    <rPh sb="465" eb="467">
      <t>チイキ</t>
    </rPh>
    <rPh sb="467" eb="469">
      <t>ユウセン</t>
    </rPh>
    <rPh sb="469" eb="470">
      <t>ワク</t>
    </rPh>
    <rPh sb="470" eb="471">
      <t>ナイ</t>
    </rPh>
    <rPh sb="473" eb="475">
      <t>センテイ</t>
    </rPh>
    <rPh sb="476" eb="478">
      <t>ユウセン</t>
    </rPh>
    <rPh sb="484" eb="486">
      <t>ユウセン</t>
    </rPh>
    <rPh sb="486" eb="488">
      <t>ジュンイ</t>
    </rPh>
    <rPh sb="503" eb="505">
      <t>バアイ</t>
    </rPh>
    <rPh sb="516" eb="517">
      <t>レイ</t>
    </rPh>
    <rPh sb="519" eb="521">
      <t>ユウセン</t>
    </rPh>
    <rPh sb="521" eb="523">
      <t>ジュンイ</t>
    </rPh>
    <rPh sb="524" eb="525">
      <t>イ</t>
    </rPh>
    <rPh sb="526" eb="528">
      <t>タマ</t>
    </rPh>
    <rPh sb="528" eb="530">
      <t>チイキ</t>
    </rPh>
    <rPh sb="531" eb="533">
      <t>セッテイ</t>
    </rPh>
    <rPh sb="537" eb="539">
      <t>ザンヨ</t>
    </rPh>
    <rPh sb="542" eb="543">
      <t>ク</t>
    </rPh>
    <rPh sb="548" eb="550">
      <t>バアイ</t>
    </rPh>
    <rPh sb="559" eb="560">
      <t>ダイ</t>
    </rPh>
    <rPh sb="561" eb="562">
      <t>イ</t>
    </rPh>
    <rPh sb="567" eb="569">
      <t>センテイ</t>
    </rPh>
    <phoneticPr fontId="53"/>
  </si>
  <si>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53"/>
  </si>
  <si>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5">
      <t>コウツウヒ</t>
    </rPh>
    <rPh sb="55" eb="56">
      <t>トウ</t>
    </rPh>
    <rPh sb="57" eb="58">
      <t>フク</t>
    </rPh>
    <rPh sb="61" eb="63">
      <t>キニュウ</t>
    </rPh>
    <phoneticPr fontId="53"/>
  </si>
  <si>
    <t>認定様式第２号</t>
    <phoneticPr fontId="53"/>
  </si>
  <si>
    <t>　　　の内容を遵守すること。</t>
    <rPh sb="4" eb="6">
      <t>ナイヨウ</t>
    </rPh>
    <rPh sb="7" eb="9">
      <t>ジュンシュ</t>
    </rPh>
    <phoneticPr fontId="53"/>
  </si>
  <si>
    <t>　　　　　年　　　月　　　日</t>
    <phoneticPr fontId="53"/>
  </si>
  <si>
    <t>取得日　　　　　　年　　月　　日</t>
    <rPh sb="0" eb="2">
      <t>シュトク</t>
    </rPh>
    <rPh sb="2" eb="3">
      <t>ビ</t>
    </rPh>
    <phoneticPr fontId="53"/>
  </si>
  <si>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53"/>
  </si>
  <si>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53"/>
  </si>
  <si>
    <t>　３　加入予定の保険に関するリーフレット等</t>
    <rPh sb="8" eb="10">
      <t>ホケン</t>
    </rPh>
    <phoneticPr fontId="53"/>
  </si>
  <si>
    <t>　４　事業実績を確認できる書類</t>
    <rPh sb="3" eb="5">
      <t>ジギョウ</t>
    </rPh>
    <rPh sb="5" eb="7">
      <t>ジッセキ</t>
    </rPh>
    <rPh sb="8" eb="10">
      <t>カクニン</t>
    </rPh>
    <rPh sb="13" eb="15">
      <t>ショルイ</t>
    </rPh>
    <phoneticPr fontId="53"/>
  </si>
  <si>
    <t>　５　代表者氏名・役員一覧</t>
    <rPh sb="3" eb="6">
      <t>ダイヒョウシャ</t>
    </rPh>
    <rPh sb="6" eb="8">
      <t>シメイ</t>
    </rPh>
    <rPh sb="9" eb="11">
      <t>ヤクイン</t>
    </rPh>
    <rPh sb="11" eb="13">
      <t>イチラン</t>
    </rPh>
    <phoneticPr fontId="53"/>
  </si>
  <si>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53"/>
  </si>
  <si>
    <t>証明書類</t>
    <rPh sb="0" eb="2">
      <t>ショウメイ</t>
    </rPh>
    <rPh sb="2" eb="4">
      <t>ショルイ</t>
    </rPh>
    <phoneticPr fontId="53"/>
  </si>
  <si>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53"/>
  </si>
  <si>
    <t>その他</t>
    <rPh sb="2" eb="3">
      <t>ホカ</t>
    </rPh>
    <phoneticPr fontId="53"/>
  </si>
  <si>
    <t>勤務
形態</t>
    <rPh sb="0" eb="2">
      <t>キンム</t>
    </rPh>
    <rPh sb="3" eb="5">
      <t>ケイタイ</t>
    </rPh>
    <phoneticPr fontId="53"/>
  </si>
  <si>
    <t>認定様式第7の1号(表面）</t>
    <rPh sb="10" eb="11">
      <t>オモテ</t>
    </rPh>
    <rPh sb="11" eb="12">
      <t>メン</t>
    </rPh>
    <phoneticPr fontId="53"/>
  </si>
  <si>
    <t>　　　　　　　　   　(注意事項)</t>
    <phoneticPr fontId="53"/>
  </si>
  <si>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53"/>
  </si>
  <si>
    <t>　　　　   　　   　    なお、認定取消等となった場合、当該取消の日から起算して５年間又は永久に、当該都道府県又は全国において求職者支援訓練の認定を受けることが</t>
    <phoneticPr fontId="53"/>
  </si>
  <si>
    <t>　　　　　　　　　　　できませんのでご留意ください。</t>
    <phoneticPr fontId="53"/>
  </si>
  <si>
    <t>第４号</t>
    <phoneticPr fontId="53"/>
  </si>
  <si>
    <t>第２号</t>
    <phoneticPr fontId="53"/>
  </si>
  <si>
    <t>第９号</t>
    <phoneticPr fontId="53"/>
  </si>
  <si>
    <t>　　して指導した経験期間のみ計上してください。</t>
    <rPh sb="4" eb="6">
      <t>シドウ</t>
    </rPh>
    <rPh sb="8" eb="10">
      <t>ケイケン</t>
    </rPh>
    <phoneticPr fontId="53"/>
  </si>
  <si>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53"/>
  </si>
  <si>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53"/>
  </si>
  <si>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53"/>
  </si>
  <si>
    <t>※　　１から２については、講師一覧（認定様式第７の１号）の裏面「求職者支援訓練を担当する講師が満たすべき認定基準について」のいずれかの類型に該当することが分かる内容を記載してください。</t>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キサイ</t>
    </rPh>
    <phoneticPr fontId="53"/>
  </si>
  <si>
    <t>※　　２の「指導（等）業務の経験の期間」欄について、様式第７の１号の裏面の「求職者支援訓練の講師として認められる類型」のうち、類型４に該当する場合には、「指導等業務の経験」とは異なり、あくまで講師または助手と</t>
    <rPh sb="96" eb="98">
      <t>コウシ</t>
    </rPh>
    <rPh sb="101" eb="103">
      <t>ジョシュ</t>
    </rPh>
    <phoneticPr fontId="53"/>
  </si>
  <si>
    <t>認定様式第13の１号　　</t>
    <rPh sb="0" eb="2">
      <t>ニンテイ</t>
    </rPh>
    <rPh sb="2" eb="4">
      <t>ヨウシキ</t>
    </rPh>
    <rPh sb="4" eb="5">
      <t>ダイ</t>
    </rPh>
    <rPh sb="9" eb="10">
      <t>ゴウ</t>
    </rPh>
    <phoneticPr fontId="53"/>
  </si>
  <si>
    <t>認定様式第10号</t>
  </si>
  <si>
    <t>受験料</t>
    <rPh sb="0" eb="2">
      <t>ジュケン</t>
    </rPh>
    <rPh sb="2" eb="3">
      <t>リョウ</t>
    </rPh>
    <phoneticPr fontId="53"/>
  </si>
  <si>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53"/>
  </si>
  <si>
    <t>自己診断表(写)</t>
    <rPh sb="0" eb="5">
      <t>ジコシンダンヒョウ</t>
    </rPh>
    <rPh sb="6" eb="7">
      <t>ウツ</t>
    </rPh>
    <phoneticPr fontId="53"/>
  </si>
  <si>
    <t xml:space="preserve">雇用保険被保険者資格取得等確認通知書(事業主通知用)(写)
（雇用保険の被保険者ではない場合は、｢労働条件通知書｣等の直接雇用していることが分かる書類）
</t>
    <phoneticPr fontId="53"/>
  </si>
  <si>
    <t>様式1(G35)</t>
    <phoneticPr fontId="53"/>
  </si>
  <si>
    <t>様式1(F37)</t>
    <phoneticPr fontId="53"/>
  </si>
  <si>
    <t>電話番号</t>
    <rPh sb="0" eb="2">
      <t>デンワ</t>
    </rPh>
    <rPh sb="2" eb="4">
      <t>バンゴウ</t>
    </rPh>
    <phoneticPr fontId="53"/>
  </si>
  <si>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
</t>
    </r>
    <phoneticPr fontId="53"/>
  </si>
  <si>
    <t>令和　　年　　月　　日現在</t>
    <rPh sb="0" eb="1">
      <t>レイ</t>
    </rPh>
    <rPh sb="1" eb="2">
      <t>ワ</t>
    </rPh>
    <phoneticPr fontId="53"/>
  </si>
  <si>
    <t>建国記念の日</t>
  </si>
  <si>
    <t>天皇誕生日</t>
  </si>
  <si>
    <t>春分の日</t>
  </si>
  <si>
    <t>スポーツの日</t>
  </si>
  <si>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53"/>
  </si>
  <si>
    <t>（注５）コース案内は、認定通知書が届いた後、当支部及び東京労働局で許可し、コース案内許可通知書が届いた後に各訓練実施機関で印刷のうえ各ＨＷに送付していただきます。
（注６）２日間（←訓練実施機関で任意に設定）の施設見学会を必ず開催していただきます。</t>
    <rPh sb="23" eb="25">
      <t>シブ</t>
    </rPh>
    <rPh sb="111" eb="112">
      <t>カナラ</t>
    </rPh>
    <phoneticPr fontId="53"/>
  </si>
  <si>
    <t>～</t>
    <phoneticPr fontId="53"/>
  </si>
  <si>
    <t>（</t>
    <phoneticPr fontId="53"/>
  </si>
  <si>
    <t>）</t>
    <phoneticPr fontId="53"/>
  </si>
  <si>
    <t>～</t>
    <phoneticPr fontId="53"/>
  </si>
  <si>
    <t>（１）地域の求人ニーズ等を踏まえた訓練内容</t>
    <phoneticPr fontId="53"/>
  </si>
  <si>
    <t>（２）企業実習</t>
    <phoneticPr fontId="53"/>
  </si>
  <si>
    <t>％</t>
    <phoneticPr fontId="53"/>
  </si>
  <si>
    <t>２　質の向上に取り組んでいる等の運営体制</t>
    <phoneticPr fontId="53"/>
  </si>
  <si>
    <t>職業能力開発促進法（昭和44年法律第64号）第30条の３に規定するキャリアコンサルタント</t>
    <phoneticPr fontId="53"/>
  </si>
  <si>
    <t>　職業訓練の実施等による特定求職者の就職の支援に関する法律施行規則第1条の規定により、下記のとおり職業訓練の認定を申請します。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5">
      <t>カキ</t>
    </rPh>
    <rPh sb="49" eb="51">
      <t>ショクギョウ</t>
    </rPh>
    <rPh sb="51" eb="53">
      <t>クンレン</t>
    </rPh>
    <rPh sb="54" eb="56">
      <t>ニンテイ</t>
    </rPh>
    <phoneticPr fontId="53"/>
  </si>
  <si>
    <t>※受験料については、変更されることがあります。</t>
    <rPh sb="1" eb="4">
      <t>ジュケンリョウ</t>
    </rPh>
    <rPh sb="10" eb="12">
      <t>ヘンコウ</t>
    </rPh>
    <phoneticPr fontId="53"/>
  </si>
  <si>
    <t>※詳細はホームページでお知らせします。</t>
  </si>
  <si>
    <t>（注１）受け取りは事前予約制とさせていただきますので、お電話（03-5638-2283）でお願いします。（予約方法の詳細はホームページをご覧ください）
なお、16：00を過ぎると受理出来ませんのでご注意願います。</t>
  </si>
  <si>
    <t>16:00まで（厳守）</t>
  </si>
  <si>
    <t>（注２）16：00までに受理した認定申請書類の差し替え期限です。なお、16：00を過ぎると受付出来ませんのでご注意願います。</t>
  </si>
  <si>
    <t>（注７）中止する場合には、応募者及び東京労働局あて同日中に連絡してください。</t>
  </si>
  <si>
    <t>令和</t>
  </si>
  <si>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53"/>
  </si>
  <si>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53"/>
  </si>
  <si>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53"/>
  </si>
  <si>
    <t>　９　講師名簿・講師の類型に該当することを証明する書類</t>
    <rPh sb="3" eb="5">
      <t>コウシ</t>
    </rPh>
    <rPh sb="5" eb="7">
      <t>メイボ</t>
    </rPh>
    <rPh sb="8" eb="10">
      <t>コウシ</t>
    </rPh>
    <rPh sb="11" eb="13">
      <t>ルイケイ</t>
    </rPh>
    <rPh sb="14" eb="16">
      <t>ガイトウ</t>
    </rPh>
    <rPh sb="21" eb="23">
      <t>ショウメイ</t>
    </rPh>
    <rPh sb="25" eb="27">
      <t>ショルイ</t>
    </rPh>
    <phoneticPr fontId="53"/>
  </si>
  <si>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53"/>
  </si>
  <si>
    <t>　１２　オリエンテーション時に告知する事項の内容</t>
    <rPh sb="13" eb="14">
      <t>ジ</t>
    </rPh>
    <rPh sb="15" eb="17">
      <t>コクチ</t>
    </rPh>
    <rPh sb="19" eb="21">
      <t>ジコウ</t>
    </rPh>
    <rPh sb="22" eb="24">
      <t>ナイヨウ</t>
    </rPh>
    <phoneticPr fontId="53"/>
  </si>
  <si>
    <t>成人の日</t>
  </si>
  <si>
    <t>訓練コース番号</t>
    <rPh sb="0" eb="2">
      <t>クンレン</t>
    </rPh>
    <rPh sb="5" eb="7">
      <t>バンゴウ</t>
    </rPh>
    <phoneticPr fontId="53"/>
  </si>
  <si>
    <t>訓練科名(訓練コース番号)</t>
    <rPh sb="0" eb="3">
      <t>クンレンカ</t>
    </rPh>
    <rPh sb="3" eb="4">
      <t>メイ</t>
    </rPh>
    <rPh sb="5" eb="7">
      <t>クンレン</t>
    </rPh>
    <rPh sb="10" eb="12">
      <t>バンゴウ</t>
    </rPh>
    <phoneticPr fontId="53"/>
  </si>
  <si>
    <t>認定番号（訓練コース番号）</t>
    <rPh sb="0" eb="2">
      <t>ニンテイ</t>
    </rPh>
    <rPh sb="2" eb="4">
      <t>バンゴウ</t>
    </rPh>
    <rPh sb="5" eb="7">
      <t>クンレン</t>
    </rPh>
    <rPh sb="10" eb="12">
      <t>バンゴウ</t>
    </rPh>
    <phoneticPr fontId="53"/>
  </si>
  <si>
    <t>訓練実施会場名</t>
  </si>
  <si>
    <t>訓練実施会場郵便番号</t>
  </si>
  <si>
    <t>訓練実施会場所在地１</t>
  </si>
  <si>
    <t>訓練実施会場所在地２</t>
  </si>
  <si>
    <t>担当者氏名</t>
  </si>
  <si>
    <t>担当者連絡先電話番号１</t>
  </si>
  <si>
    <t>担当者連絡先電話番号２</t>
  </si>
  <si>
    <t>担当者連絡先電話番号３</t>
  </si>
  <si>
    <t>担当者連絡先メールアドレス</t>
  </si>
  <si>
    <t>FBB1G0202</t>
  </si>
  <si>
    <r>
      <t>4-</t>
    </r>
    <r>
      <rPr>
        <sz val="11"/>
        <rFont val="ＭＳ Ｐゴシック"/>
        <family val="3"/>
        <charset val="128"/>
      </rPr>
      <t>30</t>
    </r>
    <r>
      <rPr>
        <sz val="11"/>
        <rFont val="ＭＳ Ｐゴシック"/>
        <family val="3"/>
        <charset val="128"/>
      </rPr>
      <t>-ｘｘ-ｘｘ-ｘｘ-ｘｘｘｘ</t>
    </r>
    <phoneticPr fontId="53"/>
  </si>
  <si>
    <t>訓練の種別</t>
    <rPh sb="3" eb="5">
      <t>シュベツ</t>
    </rPh>
    <phoneticPr fontId="53"/>
  </si>
  <si>
    <t>・いずれもサポート対象になっているものである</t>
    <phoneticPr fontId="53"/>
  </si>
  <si>
    <t>05 介護・医療・福祉分野</t>
    <rPh sb="6" eb="8">
      <t>イリョウ</t>
    </rPh>
    <phoneticPr fontId="53"/>
  </si>
  <si>
    <t>④
訓練の種別
※リストから
選択すること。</t>
    <rPh sb="16" eb="18">
      <t>センタク</t>
    </rPh>
    <phoneticPr fontId="94"/>
  </si>
  <si>
    <t>求職者支援訓練の実施機関向け説明会</t>
    <rPh sb="8" eb="10">
      <t>ジッシ</t>
    </rPh>
    <phoneticPr fontId="53"/>
  </si>
  <si>
    <t>応募者あて選考結果発送日</t>
    <rPh sb="0" eb="3">
      <t>オウボシャ</t>
    </rPh>
    <rPh sb="5" eb="7">
      <t>センコウ</t>
    </rPh>
    <rPh sb="7" eb="9">
      <t>ケッカ</t>
    </rPh>
    <rPh sb="9" eb="11">
      <t>ハッソウ</t>
    </rPh>
    <rPh sb="11" eb="12">
      <t>ビ</t>
    </rPh>
    <phoneticPr fontId="53"/>
  </si>
  <si>
    <t>ＨＷあて選考結果到着日</t>
    <rPh sb="4" eb="6">
      <t>センコウ</t>
    </rPh>
    <rPh sb="6" eb="8">
      <t>ケッカ</t>
    </rPh>
    <rPh sb="8" eb="10">
      <t>トウチャク</t>
    </rPh>
    <rPh sb="10" eb="11">
      <t>ビ</t>
    </rPh>
    <phoneticPr fontId="53"/>
  </si>
  <si>
    <t>04 医療事務分野</t>
    <phoneticPr fontId="53"/>
  </si>
  <si>
    <t>05 介護・医療・福祉分野</t>
    <phoneticPr fontId="53"/>
  </si>
  <si>
    <t>・サポート対象より古いものがある　　　　　　　　　　　　　　　　　　　　　　　　　　　　　　　　　　　　　　（訓練で必要がある場合は任意様式でその理由書を添付すること）</t>
    <phoneticPr fontId="53"/>
  </si>
  <si>
    <t>05 介護・医療・福祉分野</t>
    <rPh sb="6" eb="8">
      <t>イリョウ</t>
    </rPh>
    <phoneticPr fontId="53"/>
  </si>
  <si>
    <t>受講者のハローワーク指定来所日</t>
    <rPh sb="0" eb="3">
      <t>ジュコウシャ</t>
    </rPh>
    <rPh sb="10" eb="12">
      <t>シテイ</t>
    </rPh>
    <rPh sb="12" eb="13">
      <t>ライ</t>
    </rPh>
    <rPh sb="13" eb="14">
      <t>ショ</t>
    </rPh>
    <rPh sb="14" eb="15">
      <t>ビ</t>
    </rPh>
    <phoneticPr fontId="193"/>
  </si>
  <si>
    <t>・【サービスガイド研修受講】あり
修了証書（写）、修了証明書（写）又は受講証明書（写）を添付
（講師又は事務担当者の場合は、申請者と直接雇用関係であることがわかる書類を添付）</t>
    <rPh sb="9" eb="11">
      <t>ケンシュウ</t>
    </rPh>
    <rPh sb="11" eb="13">
      <t>ジュコウ</t>
    </rPh>
    <rPh sb="17" eb="19">
      <t>シュウリョウ</t>
    </rPh>
    <phoneticPr fontId="53"/>
  </si>
  <si>
    <t>・なし</t>
    <phoneticPr fontId="53"/>
  </si>
  <si>
    <r>
      <t>　　就職支援責任者氏名</t>
    </r>
    <r>
      <rPr>
        <sz val="12"/>
        <rFont val="ＭＳ ゴシック"/>
        <family val="3"/>
        <charset val="128"/>
      </rPr>
      <t>：</t>
    </r>
    <rPh sb="9" eb="11">
      <t>シメイ</t>
    </rPh>
    <phoneticPr fontId="53"/>
  </si>
  <si>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
　　　　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54" eb="156">
      <t>カクホ</t>
    </rPh>
    <rPh sb="167" eb="169">
      <t>シュウショク</t>
    </rPh>
    <rPh sb="169" eb="171">
      <t>シエン</t>
    </rPh>
    <rPh sb="172" eb="173">
      <t>カン</t>
    </rPh>
    <rPh sb="176" eb="178">
      <t>コウキョウ</t>
    </rPh>
    <rPh sb="178" eb="180">
      <t>ショクギョウ</t>
    </rPh>
    <rPh sb="180" eb="183">
      <t>アンテイショ</t>
    </rPh>
    <rPh sb="185" eb="186">
      <t>タ</t>
    </rPh>
    <rPh sb="186" eb="188">
      <t>ショクギョウ</t>
    </rPh>
    <rPh sb="188" eb="190">
      <t>ショウカイ</t>
    </rPh>
    <rPh sb="190" eb="192">
      <t>キカン</t>
    </rPh>
    <rPh sb="193" eb="196">
      <t>ジギョウヌシ</t>
    </rPh>
    <rPh sb="196" eb="198">
      <t>ダンタイ</t>
    </rPh>
    <rPh sb="198" eb="199">
      <t>トウ</t>
    </rPh>
    <rPh sb="201" eb="203">
      <t>レンケイ</t>
    </rPh>
    <rPh sb="204" eb="206">
      <t>カクホ</t>
    </rPh>
    <rPh sb="217" eb="219">
      <t>クンレン</t>
    </rPh>
    <rPh sb="219" eb="222">
      <t>シュウリョウシャ</t>
    </rPh>
    <rPh sb="222" eb="223">
      <t>オヨ</t>
    </rPh>
    <rPh sb="224" eb="226">
      <t>シュウショク</t>
    </rPh>
    <rPh sb="226" eb="228">
      <t>リユウ</t>
    </rPh>
    <rPh sb="228" eb="230">
      <t>タイコウ</t>
    </rPh>
    <rPh sb="230" eb="231">
      <t>シャ</t>
    </rPh>
    <rPh sb="232" eb="234">
      <t>シュウショク</t>
    </rPh>
    <rPh sb="234" eb="236">
      <t>ジョウキョウ</t>
    </rPh>
    <rPh sb="237" eb="239">
      <t>ハアク</t>
    </rPh>
    <rPh sb="240" eb="242">
      <t>カンリ</t>
    </rPh>
    <phoneticPr fontId="53"/>
  </si>
  <si>
    <t>（２）キャリアコンサルティング担当者の配置</t>
    <rPh sb="15" eb="18">
      <t>タントウシャ</t>
    </rPh>
    <rPh sb="19" eb="21">
      <t>ハイチ</t>
    </rPh>
    <phoneticPr fontId="53"/>
  </si>
  <si>
    <t>キャリアコンサルティングを行う者として、業務を行うキャリアコンサルティング担当者を配置している。</t>
    <rPh sb="37" eb="40">
      <t>タントウシャ</t>
    </rPh>
    <phoneticPr fontId="53"/>
  </si>
  <si>
    <t>　キャリアコンサルティング担当者氏名：</t>
    <rPh sb="13" eb="16">
      <t>タントウシャ</t>
    </rPh>
    <rPh sb="16" eb="18">
      <t>シメイ</t>
    </rPh>
    <phoneticPr fontId="53"/>
  </si>
  <si>
    <t>登録番号</t>
    <rPh sb="0" eb="2">
      <t>トウロク</t>
    </rPh>
    <rPh sb="2" eb="4">
      <t>バンゴウ</t>
    </rPh>
    <phoneticPr fontId="53"/>
  </si>
  <si>
    <t>：</t>
    <phoneticPr fontId="53"/>
  </si>
  <si>
    <t>※就職支援責任者がキャリアコンサルティングを行う場合は、就職支援責任者の氏名及び登録番号を記入、添付書類を添付してください。</t>
    <rPh sb="48" eb="50">
      <t>テンプ</t>
    </rPh>
    <rPh sb="50" eb="52">
      <t>ショルイ</t>
    </rPh>
    <rPh sb="53" eb="55">
      <t>テンプ</t>
    </rPh>
    <phoneticPr fontId="53"/>
  </si>
  <si>
    <t>認定様式第９号</t>
    <phoneticPr fontId="53"/>
  </si>
  <si>
    <t>訓練実施機関名：</t>
    <phoneticPr fontId="53"/>
  </si>
  <si>
    <r>
      <t>（１）就職支援責任者</t>
    </r>
    <r>
      <rPr>
        <sz val="12"/>
        <rFont val="ＭＳ ゴシック"/>
        <family val="3"/>
        <charset val="128"/>
      </rPr>
      <t>の配置</t>
    </r>
    <rPh sb="3" eb="5">
      <t>シュウショク</t>
    </rPh>
    <rPh sb="5" eb="7">
      <t>シエン</t>
    </rPh>
    <rPh sb="11" eb="13">
      <t>ハイチ</t>
    </rPh>
    <phoneticPr fontId="53"/>
  </si>
  <si>
    <t>以下に掲げる要件を保有し、業務を行う就職支援責任者を配置していること。＜必須＞</t>
    <phoneticPr fontId="53"/>
  </si>
  <si>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53"/>
  </si>
  <si>
    <t>　</t>
    <phoneticPr fontId="53"/>
  </si>
  <si>
    <t>か月目</t>
    <rPh sb="1" eb="2">
      <t>ゲツ</t>
    </rPh>
    <rPh sb="2" eb="3">
      <t>メ</t>
    </rPh>
    <phoneticPr fontId="53"/>
  </si>
  <si>
    <t>③履歴書の作成に係る指導</t>
    <phoneticPr fontId="53"/>
  </si>
  <si>
    <t>④公共職業安定所が行う就職説明会の周知</t>
    <phoneticPr fontId="53"/>
  </si>
  <si>
    <t>⑧地域の雇用情勢等に関する就職講話</t>
    <phoneticPr fontId="53"/>
  </si>
  <si>
    <t>⑨キャリアコンサルタントを招へいした個別相談</t>
    <phoneticPr fontId="53"/>
  </si>
  <si>
    <t>令和</t>
    <rPh sb="0" eb="2">
      <t>レイワ</t>
    </rPh>
    <phoneticPr fontId="53"/>
  </si>
  <si>
    <t>(氏名）</t>
    <phoneticPr fontId="53"/>
  </si>
  <si>
    <t>就職支援責任者　氏名</t>
    <phoneticPr fontId="86"/>
  </si>
  <si>
    <t>時間合計</t>
    <rPh sb="0" eb="2">
      <t>ジカン</t>
    </rPh>
    <rPh sb="2" eb="4">
      <t>ゴウケイ</t>
    </rPh>
    <phoneticPr fontId="53"/>
  </si>
  <si>
    <t>・プリンタを使用する場合</t>
    <rPh sb="6" eb="8">
      <t>シヨウ</t>
    </rPh>
    <rPh sb="10" eb="12">
      <t>バアイ</t>
    </rPh>
    <phoneticPr fontId="53"/>
  </si>
  <si>
    <t>・インクジェットプリンタ　　（</t>
    <phoneticPr fontId="53"/>
  </si>
  <si>
    <t>・レーザープリンタ　　　　　（</t>
    <phoneticPr fontId="53"/>
  </si>
  <si>
    <t>・プリンタを使用しない</t>
    <rPh sb="6" eb="8">
      <t>シヨウ</t>
    </rPh>
    <phoneticPr fontId="53"/>
  </si>
  <si>
    <t>様式
番号</t>
    <rPh sb="0" eb="2">
      <t>ヨウシキ</t>
    </rPh>
    <rPh sb="3" eb="5">
      <t>バンゴウ</t>
    </rPh>
    <phoneticPr fontId="53"/>
  </si>
  <si>
    <t>様式名及び添付する書類</t>
    <rPh sb="0" eb="2">
      <t>ヨウシキ</t>
    </rPh>
    <rPh sb="2" eb="3">
      <t>メイ</t>
    </rPh>
    <rPh sb="3" eb="4">
      <t>オヨ</t>
    </rPh>
    <rPh sb="5" eb="7">
      <t>テンプ</t>
    </rPh>
    <rPh sb="9" eb="11">
      <t>ショルイ</t>
    </rPh>
    <phoneticPr fontId="53"/>
  </si>
  <si>
    <t>提出要否</t>
    <rPh sb="0" eb="2">
      <t>テイシュツ</t>
    </rPh>
    <rPh sb="2" eb="4">
      <t>ヨウヒ</t>
    </rPh>
    <phoneticPr fontId="193"/>
  </si>
  <si>
    <t>申請者
チェック欄</t>
    <rPh sb="0" eb="3">
      <t>シンセイシャ</t>
    </rPh>
    <rPh sb="8" eb="9">
      <t>ラン</t>
    </rPh>
    <phoneticPr fontId="53"/>
  </si>
  <si>
    <t>機構
チェック欄</t>
    <rPh sb="0" eb="2">
      <t>キコウ</t>
    </rPh>
    <rPh sb="7" eb="8">
      <t>ラン</t>
    </rPh>
    <phoneticPr fontId="53"/>
  </si>
  <si>
    <t>必須</t>
    <rPh sb="0" eb="2">
      <t>ヒッス</t>
    </rPh>
    <phoneticPr fontId="193"/>
  </si>
  <si>
    <t>誓約書</t>
    <rPh sb="0" eb="3">
      <t>セイヤクショ</t>
    </rPh>
    <phoneticPr fontId="53"/>
  </si>
  <si>
    <t>第３号</t>
    <phoneticPr fontId="53"/>
  </si>
  <si>
    <t>第５号</t>
    <phoneticPr fontId="53"/>
  </si>
  <si>
    <t>第６号</t>
    <phoneticPr fontId="53"/>
  </si>
  <si>
    <t>日別計画表</t>
    <phoneticPr fontId="53"/>
  </si>
  <si>
    <t>第７の１号</t>
    <rPh sb="0" eb="1">
      <t>ダイ</t>
    </rPh>
    <rPh sb="4" eb="5">
      <t>ゴウ</t>
    </rPh>
    <phoneticPr fontId="53"/>
  </si>
  <si>
    <t>第７の３号</t>
    <rPh sb="0" eb="1">
      <t>ダイ</t>
    </rPh>
    <rPh sb="4" eb="5">
      <t>ゴウ</t>
    </rPh>
    <phoneticPr fontId="193"/>
  </si>
  <si>
    <t>第８号</t>
    <phoneticPr fontId="53"/>
  </si>
  <si>
    <t>第１３の１号</t>
    <rPh sb="5" eb="6">
      <t>ゴウ</t>
    </rPh>
    <phoneticPr fontId="193"/>
  </si>
  <si>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53"/>
  </si>
  <si>
    <t>第１３の２号</t>
    <rPh sb="5" eb="6">
      <t>ゴウ</t>
    </rPh>
    <phoneticPr fontId="193"/>
  </si>
  <si>
    <t>就職活動計画/職業生活設計　自己評価シート</t>
    <phoneticPr fontId="53"/>
  </si>
  <si>
    <t>コース案内、その他広告案</t>
    <rPh sb="3" eb="5">
      <t>アンナイ</t>
    </rPh>
    <rPh sb="8" eb="9">
      <t>タ</t>
    </rPh>
    <rPh sb="9" eb="11">
      <t>コウコク</t>
    </rPh>
    <rPh sb="11" eb="12">
      <t>アン</t>
    </rPh>
    <phoneticPr fontId="53"/>
  </si>
  <si>
    <t>第１４号</t>
    <rPh sb="0" eb="1">
      <t>ダイ</t>
    </rPh>
    <rPh sb="3" eb="4">
      <t>ゴウ</t>
    </rPh>
    <phoneticPr fontId="193"/>
  </si>
  <si>
    <t>必須（実績枠で参入する機関）</t>
    <rPh sb="0" eb="2">
      <t>ヒッス</t>
    </rPh>
    <rPh sb="3" eb="5">
      <t>ジッセキ</t>
    </rPh>
    <rPh sb="5" eb="6">
      <t>ワク</t>
    </rPh>
    <rPh sb="7" eb="9">
      <t>サンニュウ</t>
    </rPh>
    <rPh sb="11" eb="13">
      <t>キカン</t>
    </rPh>
    <phoneticPr fontId="193"/>
  </si>
  <si>
    <t>必須（新規枠で参入する機関）</t>
    <rPh sb="0" eb="2">
      <t>ヒッス</t>
    </rPh>
    <rPh sb="3" eb="5">
      <t>シンキ</t>
    </rPh>
    <rPh sb="5" eb="6">
      <t>ワク</t>
    </rPh>
    <rPh sb="7" eb="9">
      <t>サンニュウ</t>
    </rPh>
    <rPh sb="11" eb="13">
      <t>キカン</t>
    </rPh>
    <phoneticPr fontId="193"/>
  </si>
  <si>
    <t>第１７号</t>
    <rPh sb="0" eb="1">
      <t>ダイ</t>
    </rPh>
    <phoneticPr fontId="53"/>
  </si>
  <si>
    <t>第１８号</t>
    <rPh sb="0" eb="1">
      <t>ダイ</t>
    </rPh>
    <phoneticPr fontId="53"/>
  </si>
  <si>
    <t>※　網掛けしている様式については、「必須」の提出書類ではありません。</t>
    <rPh sb="2" eb="4">
      <t>アミカ</t>
    </rPh>
    <rPh sb="9" eb="11">
      <t>ヨウシキ</t>
    </rPh>
    <rPh sb="18" eb="20">
      <t>ヒッス</t>
    </rPh>
    <rPh sb="22" eb="24">
      <t>テイシュツ</t>
    </rPh>
    <rPh sb="24" eb="26">
      <t>ショルイ</t>
    </rPh>
    <phoneticPr fontId="53"/>
  </si>
  <si>
    <t>※　《省》と記載した書類は、同一年度に開講する訓練科で、すでに1度提出した内容であれば、様式第１7号を提出することにより提出を省略することができます。</t>
    <phoneticPr fontId="53"/>
  </si>
  <si>
    <r>
      <t>講師一覧
【添付書類】</t>
    </r>
    <r>
      <rPr>
        <b/>
        <sz val="18"/>
        <rFont val="ＭＳ Ｐゴシック"/>
        <family val="3"/>
        <charset val="128"/>
      </rPr>
      <t>《省》</t>
    </r>
    <r>
      <rPr>
        <sz val="18"/>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53"/>
  </si>
  <si>
    <r>
      <t>講師の経歴等確認書</t>
    </r>
    <r>
      <rPr>
        <b/>
        <sz val="18"/>
        <rFont val="ＭＳ Ｐゴシック"/>
        <family val="3"/>
        <charset val="128"/>
      </rPr>
      <t>《省》</t>
    </r>
    <rPh sb="0" eb="2">
      <t>コウシ</t>
    </rPh>
    <rPh sb="3" eb="6">
      <t>ケイレキナド</t>
    </rPh>
    <rPh sb="6" eb="8">
      <t>カクニン</t>
    </rPh>
    <rPh sb="8" eb="9">
      <t>カ</t>
    </rPh>
    <phoneticPr fontId="193"/>
  </si>
  <si>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193"/>
  </si>
  <si>
    <t>企業実習先一覧</t>
    <phoneticPr fontId="53"/>
  </si>
  <si>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訓練カリキュラムとして「企業実習」を設定する場合のみ必要となる様式です。</t>
    </r>
    <rPh sb="0" eb="2">
      <t>ガイトウ</t>
    </rPh>
    <rPh sb="2" eb="4">
      <t>キカン</t>
    </rPh>
    <phoneticPr fontId="193"/>
  </si>
  <si>
    <t>訓練カリキュラム（企業実習用）</t>
    <rPh sb="9" eb="11">
      <t>キギョウ</t>
    </rPh>
    <rPh sb="11" eb="14">
      <t>ジッシュウヨウ</t>
    </rPh>
    <phoneticPr fontId="53"/>
  </si>
  <si>
    <r>
      <t>オリエンテーション時に告知する事項の内容　</t>
    </r>
    <r>
      <rPr>
        <b/>
        <sz val="18"/>
        <rFont val="ＭＳ Ｐゴシック"/>
        <family val="3"/>
        <charset val="128"/>
      </rPr>
      <t>《省》</t>
    </r>
    <rPh sb="9" eb="10">
      <t>ジ</t>
    </rPh>
    <rPh sb="11" eb="13">
      <t>コクチ</t>
    </rPh>
    <rPh sb="15" eb="17">
      <t>ジコウ</t>
    </rPh>
    <rPh sb="18" eb="20">
      <t>ナイヨウ</t>
    </rPh>
    <phoneticPr fontId="53"/>
  </si>
  <si>
    <r>
      <rPr>
        <b/>
        <sz val="18"/>
        <color rgb="FFFF0000"/>
        <rFont val="ＭＳ Ｐゴシック"/>
        <family val="3"/>
        <charset val="128"/>
      </rPr>
      <t>該当機関のみ</t>
    </r>
    <r>
      <rPr>
        <sz val="18"/>
        <rFont val="ＭＳ Ｐゴシック"/>
        <family val="3"/>
        <charset val="128"/>
      </rPr>
      <t xml:space="preserve">
</t>
    </r>
    <r>
      <rPr>
        <sz val="16"/>
        <rFont val="ＭＳ Ｐゴシック"/>
        <family val="3"/>
        <charset val="128"/>
      </rPr>
      <t>→</t>
    </r>
    <r>
      <rPr>
        <u/>
        <sz val="16"/>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rPh sb="29" eb="31">
      <t>シンセイ</t>
    </rPh>
    <phoneticPr fontId="193"/>
  </si>
  <si>
    <r>
      <t xml:space="preserve">求職者支援法に基づく認定職業訓練に係る改善計画書
</t>
    </r>
    <r>
      <rPr>
        <sz val="18"/>
        <rFont val="ＭＳ Ｐ明朝"/>
        <family val="1"/>
        <charset val="128"/>
      </rPr>
      <t>【添付書類】
・　改善計画の対象となった訓練科の「求職者支援法に基づく職業訓練の認定通知書」（写）</t>
    </r>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53"/>
  </si>
  <si>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過去に実施した求職者支援訓練の「雇用保険適用就職率」が基準を下回った場合のみ必要となる様式です。詳しくは「申請の留意事項」のP11「（7）過去に実施した求職者支援訓練の就職率」をご確認ください。</t>
    </r>
    <rPh sb="0" eb="2">
      <t>ガイトウ</t>
    </rPh>
    <rPh sb="2" eb="4">
      <t>キカン</t>
    </rPh>
    <phoneticPr fontId="193"/>
  </si>
  <si>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53"/>
  </si>
  <si>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193"/>
  </si>
  <si>
    <t>職業能力開発講習委託先の概要等　</t>
    <rPh sb="0" eb="2">
      <t>ショクギョウ</t>
    </rPh>
    <rPh sb="2" eb="4">
      <t>ノウリョク</t>
    </rPh>
    <rPh sb="4" eb="6">
      <t>カイハツ</t>
    </rPh>
    <rPh sb="6" eb="8">
      <t>コウシュウ</t>
    </rPh>
    <rPh sb="8" eb="11">
      <t>イタクサキ</t>
    </rPh>
    <rPh sb="12" eb="14">
      <t>ガイヨウ</t>
    </rPh>
    <rPh sb="14" eb="15">
      <t>トウ</t>
    </rPh>
    <phoneticPr fontId="53"/>
  </si>
  <si>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職業能力開発講習を外部委託する場合のみ必要となる書類です。</t>
    </r>
    <rPh sb="0" eb="2">
      <t>ガイトウ</t>
    </rPh>
    <rPh sb="2" eb="4">
      <t>キカン</t>
    </rPh>
    <rPh sb="28" eb="30">
      <t>ヒツヨウ</t>
    </rPh>
    <rPh sb="33" eb="35">
      <t>ショルイ</t>
    </rPh>
    <phoneticPr fontId="193"/>
  </si>
  <si>
    <t>ダイジェスト版データ</t>
    <phoneticPr fontId="53"/>
  </si>
  <si>
    <t>その他の広告案（※　No17以外に広告案を提出される場合は、チェックをしてください。）</t>
    <phoneticPr fontId="53"/>
  </si>
  <si>
    <t>・【ISO29993及びISO21001取得】あり
審査登録証（写）を添付</t>
    <rPh sb="20" eb="22">
      <t>シュトク</t>
    </rPh>
    <rPh sb="35" eb="37">
      <t>テンプ</t>
    </rPh>
    <phoneticPr fontId="53"/>
  </si>
  <si>
    <t>（２）職業訓練サービスガイドライン研修受講者が以下の取り組みを行っている場合はチェックを入れてください。</t>
    <rPh sb="3" eb="5">
      <t>ショクギョウ</t>
    </rPh>
    <rPh sb="5" eb="7">
      <t>クンレン</t>
    </rPh>
    <rPh sb="17" eb="19">
      <t>ケンシュウ</t>
    </rPh>
    <rPh sb="19" eb="22">
      <t>ジュコウシャ</t>
    </rPh>
    <rPh sb="23" eb="25">
      <t>イカ</t>
    </rPh>
    <rPh sb="26" eb="27">
      <t>ト</t>
    </rPh>
    <rPh sb="28" eb="29">
      <t>ク</t>
    </rPh>
    <rPh sb="31" eb="32">
      <t>オコナ</t>
    </rPh>
    <rPh sb="36" eb="38">
      <t>バアイ</t>
    </rPh>
    <phoneticPr fontId="53"/>
  </si>
  <si>
    <t>（３）公的職業訓練に関する職業訓練サービスガイドライン適合事業所認定を取得している場合はチェックを入れてください。</t>
    <phoneticPr fontId="53"/>
  </si>
  <si>
    <t>職業訓練サービスガイドライン適合事業所認定を取得している。</t>
    <phoneticPr fontId="53"/>
  </si>
  <si>
    <t>（２）職業訓練サービスガイドライン研修受講者が以下の取り組みを行っている場合はチェックを入れてください。</t>
    <phoneticPr fontId="53"/>
  </si>
  <si>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53"/>
  </si>
  <si>
    <t>https://www.jeed.go.jp/js/shien/curriculum_navi.html</t>
    <phoneticPr fontId="53"/>
  </si>
  <si>
    <t>https://www.jeed.go.jp/js/kyushoku/dual/dstool/ndtool2.html</t>
    <phoneticPr fontId="53"/>
  </si>
  <si>
    <t>https://www.mhlw.go.jp/stf/newpage_08021.html</t>
    <phoneticPr fontId="53"/>
  </si>
  <si>
    <t>　・厚生労働省「職業能力評価基準」（策定業種一覧）</t>
    <rPh sb="2" eb="4">
      <t>コウセイ</t>
    </rPh>
    <rPh sb="4" eb="7">
      <t>ロウドウショウ</t>
    </rPh>
    <rPh sb="8" eb="10">
      <t>ショクギョウ</t>
    </rPh>
    <rPh sb="10" eb="12">
      <t>ノウリョク</t>
    </rPh>
    <rPh sb="12" eb="14">
      <t>ヒョウカ</t>
    </rPh>
    <rPh sb="14" eb="16">
      <t>キジュン</t>
    </rPh>
    <rPh sb="18" eb="20">
      <t>サクテイ</t>
    </rPh>
    <rPh sb="20" eb="22">
      <t>ギョウシュ</t>
    </rPh>
    <rPh sb="22" eb="24">
      <t>イチラン</t>
    </rPh>
    <phoneticPr fontId="53"/>
  </si>
  <si>
    <t>https://www.mhlw.go.jp/stf/newpage_04653.html</t>
    <phoneticPr fontId="53"/>
  </si>
  <si>
    <t>https://www.mhlw.go.jp/stf/seisakunitsuite/bunya/0000127397.html</t>
    <phoneticPr fontId="53"/>
  </si>
  <si>
    <t>キャリアコンサルタント登録証(写)又はジョブカード作成アドバイザー証(写)又はキャリアコンサルティング技能検定合格証書又は合格通知書(写)又は職業訓練指導員免許証（写）</t>
    <phoneticPr fontId="53"/>
  </si>
  <si>
    <t>　１０　キャリアコンサルティング担当者の要件が確認できる書類</t>
    <phoneticPr fontId="53"/>
  </si>
  <si>
    <t>　　　（添付書類　：　雇用保険被保険者資格取得等確認通知書（事業主通知用）（写）（雇用保険の被保険者でない場合は、「労働条件通知書」等の直接雇用して
　　　　　　　　　　いることが分かる書類）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53"/>
  </si>
  <si>
    <t>　　③　就職支援責任者となる者
　　　能開法第30条の３に規定するキャリアコンサルタント又はジョブ・カード作成アドバイザー（ジョブ・カード講習の受講等により、ジョブ・カードの作成支援を行う
　　　ことが認められた者として登録された者をいう。）又はキャリアコンサルティング技能士（1級又は2級）又は能開法第28条第１項に規定する職業訓練指導員免許を保有
      する者であることが望ましい。</t>
    <rPh sb="4" eb="11">
      <t>シュウショクシエンセキニンシャ</t>
    </rPh>
    <rPh sb="14" eb="15">
      <t>シャ</t>
    </rPh>
    <rPh sb="19" eb="21">
      <t>ノウカイ</t>
    </rPh>
    <rPh sb="21" eb="22">
      <t>ホウ</t>
    </rPh>
    <rPh sb="22" eb="23">
      <t>ダイ</t>
    </rPh>
    <rPh sb="25" eb="26">
      <t>ジョウ</t>
    </rPh>
    <rPh sb="29" eb="31">
      <t>キテイ</t>
    </rPh>
    <rPh sb="44" eb="45">
      <t>マタ</t>
    </rPh>
    <rPh sb="53" eb="55">
      <t>サクセイ</t>
    </rPh>
    <rPh sb="69" eb="71">
      <t>コウシュウ</t>
    </rPh>
    <rPh sb="72" eb="74">
      <t>ジュコウ</t>
    </rPh>
    <rPh sb="74" eb="75">
      <t>トウ</t>
    </rPh>
    <rPh sb="87" eb="89">
      <t>サクセイ</t>
    </rPh>
    <rPh sb="89" eb="91">
      <t>シエン</t>
    </rPh>
    <rPh sb="92" eb="93">
      <t>オコナ</t>
    </rPh>
    <rPh sb="101" eb="102">
      <t>ミト</t>
    </rPh>
    <rPh sb="106" eb="107">
      <t>シャ</t>
    </rPh>
    <rPh sb="110" eb="112">
      <t>トウロク</t>
    </rPh>
    <rPh sb="115" eb="116">
      <t>シャ</t>
    </rPh>
    <rPh sb="191" eb="192">
      <t>ノゾ</t>
    </rPh>
    <phoneticPr fontId="53"/>
  </si>
  <si>
    <t>（添付書類：キャリアコンサルタント登録証（写）又はジョブ・カード作成アドバイザー証（写）又はキャリアコンサルティング技能士（1級又は2級）の合格証書又は合格通知書（写）又は職業訓練指導員免許証（写））</t>
    <rPh sb="1" eb="3">
      <t>テンプ</t>
    </rPh>
    <rPh sb="3" eb="5">
      <t>ショルイ</t>
    </rPh>
    <rPh sb="17" eb="20">
      <t>トウロクショウ</t>
    </rPh>
    <rPh sb="21" eb="22">
      <t>ウツ</t>
    </rPh>
    <rPh sb="23" eb="24">
      <t>マタ</t>
    </rPh>
    <rPh sb="32" eb="34">
      <t>サクセイ</t>
    </rPh>
    <rPh sb="40" eb="41">
      <t>ショウ</t>
    </rPh>
    <rPh sb="42" eb="43">
      <t>ウツ</t>
    </rPh>
    <rPh sb="82" eb="83">
      <t>ウツ</t>
    </rPh>
    <phoneticPr fontId="53"/>
  </si>
  <si>
    <r>
      <t xml:space="preserve">各種就職支援等の実施
</t>
    </r>
    <r>
      <rPr>
        <sz val="18"/>
        <rFont val="ＭＳ Ｐ明朝"/>
        <family val="1"/>
        <charset val="128"/>
      </rPr>
      <t>【添付書類】</t>
    </r>
    <r>
      <rPr>
        <sz val="18"/>
        <rFont val="ＭＳ Ｐゴシック"/>
        <family val="3"/>
        <charset val="128"/>
      </rPr>
      <t xml:space="preserve">
</t>
    </r>
    <r>
      <rPr>
        <sz val="18"/>
        <rFont val="ＭＳ Ｐ明朝"/>
        <family val="1"/>
        <charset val="128"/>
      </rPr>
      <t>・　キャリアコンサルティング担当者（キャリアコンサルタント又はジョブ・カード作成アドバイザー又はキャリアコンサルティング技能士（1級又は2級）又は職業訓練指導員免許を保有する者）の要件が確認できる書類（キャリアコンサルタント登録証（写）又はジョブ・カード作成アドバイザー証（写）又はキャリアコンサルティング技能士（1級又は2級）の合格証書又は合格通知書（写）又は職業訓練指導員免許証（写））</t>
    </r>
    <r>
      <rPr>
        <b/>
        <sz val="18"/>
        <rFont val="ＭＳ Ｐ明朝"/>
        <family val="1"/>
        <charset val="128"/>
      </rPr>
      <t>《省》</t>
    </r>
    <r>
      <rPr>
        <sz val="18"/>
        <rFont val="ＭＳ Ｐ明朝"/>
        <family val="1"/>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rFont val="ＭＳ Ｐ明朝"/>
        <family val="1"/>
        <charset val="128"/>
      </rPr>
      <t>《省》</t>
    </r>
    <rPh sb="32" eb="34">
      <t>タントウ</t>
    </rPh>
    <rPh sb="47" eb="48">
      <t>マタ</t>
    </rPh>
    <rPh sb="56" eb="58">
      <t>サクセイ</t>
    </rPh>
    <rPh sb="108" eb="110">
      <t>ヨウケン</t>
    </rPh>
    <rPh sb="111" eb="113">
      <t>カクニン</t>
    </rPh>
    <rPh sb="116" eb="118">
      <t>ショルイ</t>
    </rPh>
    <rPh sb="134" eb="135">
      <t>ウツ</t>
    </rPh>
    <rPh sb="136" eb="137">
      <t>マタ</t>
    </rPh>
    <rPh sb="145" eb="147">
      <t>サクセイ</t>
    </rPh>
    <rPh sb="153" eb="154">
      <t>ショウ</t>
    </rPh>
    <rPh sb="155" eb="156">
      <t>ウツ</t>
    </rPh>
    <phoneticPr fontId="53"/>
  </si>
  <si>
    <t>　　訓練期間；２か月以上４か月間以下　　訓練時間１か月当たり１００時間以上、１日当たり原則５時間以上６時間以下</t>
    <rPh sb="10" eb="12">
      <t>イジョウ</t>
    </rPh>
    <rPh sb="16" eb="18">
      <t>イカ</t>
    </rPh>
    <phoneticPr fontId="53"/>
  </si>
  <si>
    <t>提出済みの書類</t>
    <phoneticPr fontId="53"/>
  </si>
  <si>
    <r>
      <t xml:space="preserve">訓練実施機関・施設の概要
</t>
    </r>
    <r>
      <rPr>
        <sz val="18"/>
        <rFont val="ＭＳ Ｐ明朝"/>
        <family val="1"/>
        <charset val="128"/>
      </rPr>
      <t>【添付書類】</t>
    </r>
    <r>
      <rPr>
        <sz val="18"/>
        <rFont val="ＭＳ Ｐゴシック"/>
        <family val="3"/>
        <charset val="128"/>
      </rPr>
      <t xml:space="preserve">
</t>
    </r>
    <r>
      <rPr>
        <sz val="18"/>
        <rFont val="ＭＳ Ｐ明朝"/>
        <family val="1"/>
        <charset val="128"/>
      </rPr>
      <t>・　法人登記簿謄本（写）（法人の場合）、個人事業の開廃業届出書（写）（個人の場合）等、事業実績を確認できるもの</t>
    </r>
    <r>
      <rPr>
        <b/>
        <sz val="18"/>
        <rFont val="ＭＳ Ｐ明朝"/>
        <family val="1"/>
        <charset val="128"/>
      </rPr>
      <t xml:space="preserve">《省》
</t>
    </r>
    <r>
      <rPr>
        <sz val="18"/>
        <rFont val="ＭＳ Ｐ明朝"/>
        <family val="1"/>
        <charset val="128"/>
      </rPr>
      <t>・　訓練を開始しようとする日から遡って3年間において、申請する訓練科と同程度の訓練期間及び訓練時間の職業訓練を適切に行っ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18"/>
        <rFont val="ＭＳ Ｐ明朝"/>
        <family val="1"/>
        <charset val="128"/>
      </rPr>
      <t>《省》</t>
    </r>
    <r>
      <rPr>
        <sz val="18"/>
        <rFont val="ＭＳ Ｐ明朝"/>
        <family val="1"/>
        <charset val="128"/>
      </rPr>
      <t xml:space="preserve">
・　雇用保険適用事業所設置届又は事業主事業所各種変更届の事業主控（写）（雇用保険が適用されない事業所については不要）</t>
    </r>
    <r>
      <rPr>
        <b/>
        <sz val="18"/>
        <rFont val="ＭＳ Ｐ明朝"/>
        <family val="1"/>
        <charset val="128"/>
      </rPr>
      <t>《省》</t>
    </r>
    <r>
      <rPr>
        <sz val="18"/>
        <rFont val="ＭＳ Ｐ明朝"/>
        <family val="1"/>
        <charset val="128"/>
      </rPr>
      <t xml:space="preserve">
・　訓練実施機関属性の分かる資料（上記の添付書類で判別できない場合に限る）</t>
    </r>
    <r>
      <rPr>
        <b/>
        <sz val="18"/>
        <rFont val="ＭＳ Ｐ明朝"/>
        <family val="1"/>
        <charset val="128"/>
      </rPr>
      <t>《省》</t>
    </r>
    <r>
      <rPr>
        <sz val="18"/>
        <rFont val="ＭＳ Ｐ明朝"/>
        <family val="1"/>
        <charset val="128"/>
      </rPr>
      <t xml:space="preserve">
・　責任者及び苦情を処理する者の雇用保険被保険者資格取得等確認通知書（事業主通知用）（写）（雇用保険の被保険者でない場合
　は、「労働条件通知書」等の直接雇用していることが分かる書類）</t>
    </r>
    <r>
      <rPr>
        <b/>
        <sz val="18"/>
        <rFont val="ＭＳ Ｐ明朝"/>
        <family val="1"/>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5" eb="168">
      <t>キュウショクシャ</t>
    </rPh>
    <rPh sb="168" eb="170">
      <t>シエン</t>
    </rPh>
    <rPh sb="170" eb="172">
      <t>クンレン</t>
    </rPh>
    <rPh sb="172" eb="175">
      <t>ニンテイショ</t>
    </rPh>
    <rPh sb="176" eb="177">
      <t>ウツ</t>
    </rPh>
    <rPh sb="178" eb="179">
      <t>オヨ</t>
    </rPh>
    <rPh sb="180" eb="182">
      <t>シュウショク</t>
    </rPh>
    <rPh sb="182" eb="184">
      <t>ジッセキ</t>
    </rPh>
    <rPh sb="187" eb="189">
      <t>ギノウ</t>
    </rPh>
    <rPh sb="189" eb="191">
      <t>コウシュウ</t>
    </rPh>
    <rPh sb="192" eb="194">
      <t>ナイヨウ</t>
    </rPh>
    <rPh sb="195" eb="196">
      <t>フク</t>
    </rPh>
    <rPh sb="197" eb="199">
      <t>クンレン</t>
    </rPh>
    <rPh sb="199" eb="200">
      <t>カ</t>
    </rPh>
    <rPh sb="201" eb="203">
      <t>テキセツ</t>
    </rPh>
    <rPh sb="204" eb="205">
      <t>オコナ</t>
    </rPh>
    <rPh sb="207" eb="209">
      <t>ジッセキ</t>
    </rPh>
    <rPh sb="210" eb="212">
      <t>カクニン</t>
    </rPh>
    <rPh sb="215" eb="217">
      <t>ショルイ</t>
    </rPh>
    <rPh sb="220" eb="222">
      <t>ダイヒョウ</t>
    </rPh>
    <rPh sb="241" eb="243">
      <t>セイベツ</t>
    </rPh>
    <rPh sb="268" eb="269">
      <t>マタ</t>
    </rPh>
    <rPh sb="270" eb="273">
      <t>ジギョウヌシ</t>
    </rPh>
    <rPh sb="273" eb="276">
      <t>ジギョウショ</t>
    </rPh>
    <rPh sb="276" eb="278">
      <t>カクシュ</t>
    </rPh>
    <rPh sb="278" eb="280">
      <t>ヘンコウ</t>
    </rPh>
    <rPh sb="280" eb="281">
      <t>トド</t>
    </rPh>
    <rPh sb="282" eb="285">
      <t>ジギョウヌシ</t>
    </rPh>
    <rPh sb="285" eb="286">
      <t>ヒカ</t>
    </rPh>
    <rPh sb="287" eb="288">
      <t>ウツ</t>
    </rPh>
    <rPh sb="290" eb="292">
      <t>コヨウ</t>
    </rPh>
    <rPh sb="292" eb="294">
      <t>ホケン</t>
    </rPh>
    <rPh sb="295" eb="297">
      <t>テキヨウ</t>
    </rPh>
    <rPh sb="301" eb="304">
      <t>ジギョウショ</t>
    </rPh>
    <rPh sb="309" eb="311">
      <t>フヨウ</t>
    </rPh>
    <rPh sb="392" eb="395">
      <t>ジギョウヌシ</t>
    </rPh>
    <rPh sb="395" eb="398">
      <t>ツウチヨウ</t>
    </rPh>
    <rPh sb="400" eb="401">
      <t>ウツ</t>
    </rPh>
    <phoneticPr fontId="53"/>
  </si>
  <si>
    <t>ISO29993及びISO21001の審査登録証(写)</t>
    <phoneticPr fontId="53"/>
  </si>
  <si>
    <t>NO.</t>
    <phoneticPr fontId="53"/>
  </si>
  <si>
    <t>訓練科名</t>
    <phoneticPr fontId="53"/>
  </si>
  <si>
    <t>訓練実施機関・施設名</t>
    <rPh sb="0" eb="2">
      <t>クンレン</t>
    </rPh>
    <rPh sb="2" eb="4">
      <t>ジッシ</t>
    </rPh>
    <rPh sb="4" eb="6">
      <t>キカン</t>
    </rPh>
    <rPh sb="7" eb="10">
      <t>シセツメイ</t>
    </rPh>
    <phoneticPr fontId="53"/>
  </si>
  <si>
    <t>訓練概要</t>
    <rPh sb="0" eb="2">
      <t>クンレン</t>
    </rPh>
    <rPh sb="2" eb="4">
      <t>ガイヨウ</t>
    </rPh>
    <phoneticPr fontId="53"/>
  </si>
  <si>
    <t>自己負担額(税込み）</t>
    <phoneticPr fontId="53"/>
  </si>
  <si>
    <t xml:space="preserve">施設見学会 </t>
    <rPh sb="0" eb="2">
      <t>シセツ</t>
    </rPh>
    <rPh sb="2" eb="4">
      <t>ケンガク</t>
    </rPh>
    <rPh sb="4" eb="5">
      <t>カイ</t>
    </rPh>
    <phoneticPr fontId="53"/>
  </si>
  <si>
    <t>様式1(L10)・様式1(F39)</t>
    <phoneticPr fontId="53"/>
  </si>
  <si>
    <t>（参考：リンク元）</t>
    <rPh sb="1" eb="3">
      <t>サンコウ</t>
    </rPh>
    <rPh sb="7" eb="8">
      <t>モト</t>
    </rPh>
    <phoneticPr fontId="53"/>
  </si>
  <si>
    <t>様式1(F36)～様式1(K36)</t>
    <phoneticPr fontId="53"/>
  </si>
  <si>
    <t>様式4(G24)</t>
    <phoneticPr fontId="53"/>
  </si>
  <si>
    <t>様式５
(Y7)</t>
    <phoneticPr fontId="53"/>
  </si>
  <si>
    <t>コース案内（表）(B42)</t>
    <phoneticPr fontId="53"/>
  </si>
  <si>
    <t>プルダウンリストから選択</t>
    <rPh sb="10" eb="12">
      <t>センタク</t>
    </rPh>
    <phoneticPr fontId="53"/>
  </si>
  <si>
    <t>様式1(H40＋H41)</t>
    <phoneticPr fontId="53"/>
  </si>
  <si>
    <t>コース案内（裏）(B17)</t>
    <phoneticPr fontId="53"/>
  </si>
  <si>
    <t>【ダイジェスト版　掲載項目】</t>
    <rPh sb="7" eb="8">
      <t>バン</t>
    </rPh>
    <rPh sb="9" eb="11">
      <t>ケイサイ</t>
    </rPh>
    <rPh sb="11" eb="13">
      <t>コウモク</t>
    </rPh>
    <phoneticPr fontId="53"/>
  </si>
  <si>
    <t>様式5(G15＋I15)～様式5(L15＋N15)</t>
    <phoneticPr fontId="53"/>
  </si>
  <si>
    <t>コース案内（表）(B7＋C7)</t>
    <phoneticPr fontId="53"/>
  </si>
  <si>
    <t>コース案内（表）(E43+F43)</t>
    <phoneticPr fontId="53"/>
  </si>
  <si>
    <t>コース案内（表）(L43＋M43)</t>
    <phoneticPr fontId="53"/>
  </si>
  <si>
    <t>コース案内（表）(E44+F44)</t>
    <phoneticPr fontId="53"/>
  </si>
  <si>
    <t>教科書代　〇円</t>
    <rPh sb="0" eb="3">
      <t>キョウカショ</t>
    </rPh>
    <rPh sb="3" eb="4">
      <t>ダイ</t>
    </rPh>
    <rPh sb="6" eb="7">
      <t>エン</t>
    </rPh>
    <phoneticPr fontId="53"/>
  </si>
  <si>
    <t>「企業実習促進奨励金」の支給を希望する場合に「○」を記入</t>
    <phoneticPr fontId="53"/>
  </si>
  <si>
    <t>認定様式第５号添付書類</t>
    <rPh sb="0" eb="2">
      <t>ニンテイ</t>
    </rPh>
    <rPh sb="2" eb="4">
      <t>ヨウシキ</t>
    </rPh>
    <rPh sb="4" eb="5">
      <t>ダイ</t>
    </rPh>
    <rPh sb="6" eb="7">
      <t>ゴウ</t>
    </rPh>
    <rPh sb="7" eb="9">
      <t>テンプ</t>
    </rPh>
    <rPh sb="9" eb="11">
      <t>ショルイ</t>
    </rPh>
    <phoneticPr fontId="53"/>
  </si>
  <si>
    <r>
      <t>（様式A</t>
    </r>
    <r>
      <rPr>
        <sz val="11"/>
        <rFont val="ＭＳ Ｐゴシック"/>
        <family val="3"/>
        <charset val="128"/>
      </rPr>
      <t>-51）</t>
    </r>
    <rPh sb="1" eb="3">
      <t>ヨウシキ</t>
    </rPh>
    <phoneticPr fontId="53"/>
  </si>
  <si>
    <t>職場見学等実施計画書</t>
    <rPh sb="0" eb="2">
      <t>ショクバ</t>
    </rPh>
    <rPh sb="2" eb="4">
      <t>ケンガク</t>
    </rPh>
    <rPh sb="4" eb="5">
      <t>トウ</t>
    </rPh>
    <rPh sb="5" eb="7">
      <t>ジッシ</t>
    </rPh>
    <rPh sb="7" eb="10">
      <t>ケイカクショ</t>
    </rPh>
    <phoneticPr fontId="193"/>
  </si>
  <si>
    <t>提出日：</t>
    <rPh sb="0" eb="3">
      <t>テイシュツビ</t>
    </rPh>
    <phoneticPr fontId="193"/>
  </si>
  <si>
    <t>■訓練実施機関名</t>
    <rPh sb="1" eb="3">
      <t>クンレン</t>
    </rPh>
    <rPh sb="3" eb="5">
      <t>ジッシ</t>
    </rPh>
    <rPh sb="5" eb="7">
      <t>キカン</t>
    </rPh>
    <rPh sb="7" eb="8">
      <t>メイ</t>
    </rPh>
    <phoneticPr fontId="53"/>
  </si>
  <si>
    <t>■訓練実施機関番号</t>
    <phoneticPr fontId="193"/>
  </si>
  <si>
    <t>■訓練科名</t>
    <rPh sb="1" eb="3">
      <t>クンレン</t>
    </rPh>
    <rPh sb="3" eb="5">
      <t>カメイ</t>
    </rPh>
    <phoneticPr fontId="53"/>
  </si>
  <si>
    <r>
      <t>No</t>
    </r>
    <r>
      <rPr>
        <sz val="11"/>
        <rFont val="ＭＳ Ｐゴシック"/>
        <family val="3"/>
        <charset val="128"/>
      </rPr>
      <t>.</t>
    </r>
    <phoneticPr fontId="193"/>
  </si>
  <si>
    <t>サービス種類</t>
    <rPh sb="4" eb="6">
      <t>シュルイ</t>
    </rPh>
    <phoneticPr fontId="53"/>
  </si>
  <si>
    <t>事業所名</t>
    <rPh sb="0" eb="3">
      <t>ジギョウショ</t>
    </rPh>
    <rPh sb="3" eb="4">
      <t>メイ</t>
    </rPh>
    <phoneticPr fontId="53"/>
  </si>
  <si>
    <t>所在地</t>
    <rPh sb="0" eb="3">
      <t>ショザイチ</t>
    </rPh>
    <phoneticPr fontId="193"/>
  </si>
  <si>
    <t>連絡先</t>
    <rPh sb="0" eb="3">
      <t>レンラクサキ</t>
    </rPh>
    <phoneticPr fontId="193"/>
  </si>
  <si>
    <t>実施予定日</t>
    <rPh sb="0" eb="2">
      <t>ジッシ</t>
    </rPh>
    <rPh sb="2" eb="4">
      <t>ヨテイ</t>
    </rPh>
    <rPh sb="4" eb="5">
      <t>ビ</t>
    </rPh>
    <phoneticPr fontId="193"/>
  </si>
  <si>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193"/>
  </si>
  <si>
    <t>受入予定人数</t>
    <rPh sb="0" eb="2">
      <t>ウケイレ</t>
    </rPh>
    <rPh sb="2" eb="4">
      <t>ヨテイ</t>
    </rPh>
    <rPh sb="4" eb="6">
      <t>ニンズウ</t>
    </rPh>
    <phoneticPr fontId="193"/>
  </si>
  <si>
    <t>備考</t>
    <rPh sb="0" eb="2">
      <t>ビコウ</t>
    </rPh>
    <phoneticPr fontId="193"/>
  </si>
  <si>
    <t>A</t>
    <phoneticPr fontId="193"/>
  </si>
  <si>
    <t>B</t>
    <phoneticPr fontId="193"/>
  </si>
  <si>
    <t>C</t>
    <phoneticPr fontId="193"/>
  </si>
  <si>
    <t>D</t>
    <phoneticPr fontId="193"/>
  </si>
  <si>
    <t>E</t>
    <phoneticPr fontId="193"/>
  </si>
  <si>
    <t>F</t>
    <phoneticPr fontId="193"/>
  </si>
  <si>
    <t>機構処理欄</t>
    <rPh sb="0" eb="2">
      <t>キコウ</t>
    </rPh>
    <rPh sb="2" eb="4">
      <t>ショリ</t>
    </rPh>
    <rPh sb="4" eb="5">
      <t>ラン</t>
    </rPh>
    <phoneticPr fontId="53"/>
  </si>
  <si>
    <t>担当者（署名）：</t>
    <rPh sb="0" eb="3">
      <t>タントウシャ</t>
    </rPh>
    <rPh sb="4" eb="6">
      <t>ショメイ</t>
    </rPh>
    <phoneticPr fontId="53"/>
  </si>
  <si>
    <t>受理日：</t>
    <rPh sb="0" eb="2">
      <t>ジュリ</t>
    </rPh>
    <rPh sb="2" eb="3">
      <t>ビ</t>
    </rPh>
    <phoneticPr fontId="53"/>
  </si>
  <si>
    <t>認定申請書受理番号：</t>
    <rPh sb="0" eb="2">
      <t>ニンテイ</t>
    </rPh>
    <rPh sb="2" eb="5">
      <t>シンセイショ</t>
    </rPh>
    <rPh sb="5" eb="7">
      <t>ジュリ</t>
    </rPh>
    <rPh sb="7" eb="9">
      <t>バンゴウ</t>
    </rPh>
    <phoneticPr fontId="53"/>
  </si>
  <si>
    <t>認定様式第５号添付書類</t>
    <phoneticPr fontId="53"/>
  </si>
  <si>
    <t>（様式A-54）</t>
    <rPh sb="1" eb="3">
      <t>ヨウシキ</t>
    </rPh>
    <phoneticPr fontId="53"/>
  </si>
  <si>
    <t>企業実習実施計画書</t>
    <rPh sb="0" eb="2">
      <t>キギョウ</t>
    </rPh>
    <rPh sb="2" eb="4">
      <t>ジッシュウ</t>
    </rPh>
    <rPh sb="4" eb="6">
      <t>ジッシ</t>
    </rPh>
    <rPh sb="6" eb="9">
      <t>ケイカクショ</t>
    </rPh>
    <phoneticPr fontId="193"/>
  </si>
  <si>
    <t>No.</t>
    <phoneticPr fontId="193"/>
  </si>
  <si>
    <t>企業実習先の事業所名</t>
    <rPh sb="0" eb="2">
      <t>キギョウ</t>
    </rPh>
    <rPh sb="2" eb="4">
      <t>ジッシュウ</t>
    </rPh>
    <rPh sb="4" eb="5">
      <t>サキ</t>
    </rPh>
    <rPh sb="6" eb="9">
      <t>ジギョウショ</t>
    </rPh>
    <rPh sb="9" eb="10">
      <t>メイ</t>
    </rPh>
    <phoneticPr fontId="53"/>
  </si>
  <si>
    <t>実施予定日</t>
    <rPh sb="0" eb="2">
      <t>ジッシ</t>
    </rPh>
    <phoneticPr fontId="193"/>
  </si>
  <si>
    <t>実施予定日数</t>
    <rPh sb="4" eb="6">
      <t>ニッスウ</t>
    </rPh>
    <phoneticPr fontId="193"/>
  </si>
  <si>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193"/>
  </si>
  <si>
    <t>（2022.12）</t>
    <phoneticPr fontId="193"/>
  </si>
  <si>
    <t>能開講習</t>
    <rPh sb="0" eb="1">
      <t>ノウ</t>
    </rPh>
    <rPh sb="1" eb="2">
      <t>ヒラ</t>
    </rPh>
    <rPh sb="2" eb="4">
      <t>コウシュウ</t>
    </rPh>
    <phoneticPr fontId="53"/>
  </si>
  <si>
    <t>訓練概要は、訓練内容としてハローワークインターネットサービスに公開されますが、全角２５０文字の入力制限があることから、全てのキーワードが末尾に入るように、訓練概要の内容の調整をお願いいたします。</t>
    <rPh sb="0" eb="2">
      <t>クンレン</t>
    </rPh>
    <rPh sb="2" eb="4">
      <t>ガイヨウ</t>
    </rPh>
    <phoneticPr fontId="53"/>
  </si>
  <si>
    <t>訓練種別</t>
    <phoneticPr fontId="53"/>
  </si>
  <si>
    <t xml:space="preserve"> 訓練概要欄の末尾に入力するキーワード</t>
    <phoneticPr fontId="53"/>
  </si>
  <si>
    <t>「介護福祉分野の訓練における特例措置」の適用を受ける訓練コース</t>
    <phoneticPr fontId="53"/>
  </si>
  <si>
    <t>末尾に【職場見学等推進】と入力</t>
  </si>
  <si>
    <t>「IT 分野の訓練における特例措置」の適用を受ける訓練コース</t>
    <phoneticPr fontId="53"/>
  </si>
  <si>
    <t>末尾に【IT 資格】と入力</t>
  </si>
  <si>
    <t>「デザイン分野（ＷＥＢデザインの訓練コース）における特例措置」の適用を受ける訓練コース</t>
    <phoneticPr fontId="53"/>
  </si>
  <si>
    <t>末尾に【ＷＥＢデザイン資格】と入力</t>
    <phoneticPr fontId="53"/>
  </si>
  <si>
    <t>「ＩＴ分野又はデザイン分野（ＷＥＢデザインの訓練コース）における特例措置（実習促進奨励金）」の適用を受ける訓練コース</t>
    <phoneticPr fontId="53"/>
  </si>
  <si>
    <t>末尾に【企業実習促進】と入力</t>
    <phoneticPr fontId="53"/>
  </si>
  <si>
    <t>受講方法</t>
    <rPh sb="0" eb="2">
      <t>ジュコウ</t>
    </rPh>
    <rPh sb="2" eb="4">
      <t>ホウホウ</t>
    </rPh>
    <phoneticPr fontId="53"/>
  </si>
  <si>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53"/>
  </si>
  <si>
    <t xml:space="preserve">
様式5
(F28)</t>
    <phoneticPr fontId="53"/>
  </si>
  <si>
    <t>開講日</t>
    <rPh sb="0" eb="3">
      <t>カイコウビ</t>
    </rPh>
    <phoneticPr fontId="1"/>
  </si>
  <si>
    <t>訓練実施機関からの
認定申請受付期間（10）</t>
  </si>
  <si>
    <t>訓練実施機関からの
認定申請受付終了</t>
    <rPh sb="0" eb="2">
      <t>クンレン</t>
    </rPh>
    <rPh sb="2" eb="4">
      <t>ジッシ</t>
    </rPh>
    <rPh sb="4" eb="6">
      <t>キカン</t>
    </rPh>
    <rPh sb="10" eb="12">
      <t>ニンテイ</t>
    </rPh>
    <rPh sb="12" eb="14">
      <t>シンセイ</t>
    </rPh>
    <rPh sb="14" eb="16">
      <t>ウケツケ</t>
    </rPh>
    <rPh sb="16" eb="18">
      <t>シュウリョウ</t>
    </rPh>
    <phoneticPr fontId="1"/>
  </si>
  <si>
    <t>認定申請補正期間（5)</t>
  </si>
  <si>
    <t>認定申請補正終了</t>
    <rPh sb="0" eb="2">
      <t>ニンテイ</t>
    </rPh>
    <rPh sb="2" eb="4">
      <t>シンセイ</t>
    </rPh>
    <rPh sb="4" eb="6">
      <t>ホセイ</t>
    </rPh>
    <rPh sb="6" eb="8">
      <t>シュウリョウ</t>
    </rPh>
    <phoneticPr fontId="1"/>
  </si>
  <si>
    <t>機構本部の決定通知</t>
    <rPh sb="0" eb="2">
      <t>キコウ</t>
    </rPh>
    <rPh sb="2" eb="4">
      <t>ホンブ</t>
    </rPh>
    <rPh sb="5" eb="7">
      <t>ケッテイ</t>
    </rPh>
    <rPh sb="7" eb="9">
      <t>ツウチ</t>
    </rPh>
    <phoneticPr fontId="1"/>
  </si>
  <si>
    <t xml:space="preserve">受講申込受付期間
</t>
    <phoneticPr fontId="53"/>
  </si>
  <si>
    <t>申込者が定員の半数に
満たない場合の中止決定日</t>
    <rPh sb="0" eb="2">
      <t>モウシコミ</t>
    </rPh>
    <rPh sb="2" eb="3">
      <t>シャ</t>
    </rPh>
    <rPh sb="4" eb="6">
      <t>テイイン</t>
    </rPh>
    <rPh sb="7" eb="9">
      <t>ハンスウ</t>
    </rPh>
    <rPh sb="11" eb="12">
      <t>ミ</t>
    </rPh>
    <rPh sb="15" eb="17">
      <t>バアイ</t>
    </rPh>
    <rPh sb="18" eb="20">
      <t>チュウシ</t>
    </rPh>
    <rPh sb="20" eb="22">
      <t>ケッテイ</t>
    </rPh>
    <rPh sb="22" eb="23">
      <t>ビ</t>
    </rPh>
    <phoneticPr fontId="1"/>
  </si>
  <si>
    <t>中止ｺｰｽ応募者の受付期間(4)</t>
    <rPh sb="0" eb="2">
      <t>チュウシ</t>
    </rPh>
    <rPh sb="5" eb="8">
      <t>オウボシャ</t>
    </rPh>
    <rPh sb="9" eb="11">
      <t>ウケツケ</t>
    </rPh>
    <rPh sb="11" eb="13">
      <t>キカン</t>
    </rPh>
    <rPh sb="12" eb="13">
      <t>エンキ</t>
    </rPh>
    <phoneticPr fontId="1"/>
  </si>
  <si>
    <t>訓練実施機関での選考日</t>
    <rPh sb="0" eb="2">
      <t>クンレン</t>
    </rPh>
    <rPh sb="2" eb="4">
      <t>ジッシ</t>
    </rPh>
    <rPh sb="4" eb="6">
      <t>キカン</t>
    </rPh>
    <rPh sb="8" eb="10">
      <t>センコウ</t>
    </rPh>
    <rPh sb="10" eb="11">
      <t>ビ</t>
    </rPh>
    <phoneticPr fontId="1"/>
  </si>
  <si>
    <t>（選考予備日）</t>
    <rPh sb="1" eb="3">
      <t>センコウ</t>
    </rPh>
    <rPh sb="3" eb="6">
      <t>ヨビビ</t>
    </rPh>
    <phoneticPr fontId="1"/>
  </si>
  <si>
    <t>選考結果が所に到着、
申込者あて発送する日</t>
    <rPh sb="0" eb="2">
      <t>センコウ</t>
    </rPh>
    <rPh sb="2" eb="4">
      <t>ケッカ</t>
    </rPh>
    <rPh sb="5" eb="6">
      <t>ショ</t>
    </rPh>
    <rPh sb="7" eb="9">
      <t>トウチャク</t>
    </rPh>
    <rPh sb="11" eb="14">
      <t>モウシコミシャ</t>
    </rPh>
    <rPh sb="16" eb="18">
      <t>ハッソウ</t>
    </rPh>
    <rPh sb="20" eb="21">
      <t>ヒ</t>
    </rPh>
    <phoneticPr fontId="1"/>
  </si>
  <si>
    <t>能開講習
設定日数</t>
    <rPh sb="0" eb="2">
      <t>ノウカイ</t>
    </rPh>
    <rPh sb="2" eb="4">
      <t>コウシュウ</t>
    </rPh>
    <rPh sb="5" eb="7">
      <t>セッテイ</t>
    </rPh>
    <rPh sb="7" eb="9">
      <t>ニッスウ</t>
    </rPh>
    <phoneticPr fontId="53"/>
  </si>
  <si>
    <t>祝日法第3条第2項による休日</t>
    <rPh sb="0" eb="3">
      <t>シュクジツホウ</t>
    </rPh>
    <rPh sb="3" eb="4">
      <t>ダイ</t>
    </rPh>
    <rPh sb="5" eb="6">
      <t>ジョウ</t>
    </rPh>
    <rPh sb="6" eb="7">
      <t>ダイ</t>
    </rPh>
    <rPh sb="8" eb="9">
      <t>コウ</t>
    </rPh>
    <rPh sb="12" eb="14">
      <t>キュウジツ</t>
    </rPh>
    <phoneticPr fontId="53"/>
  </si>
  <si>
    <t>「職場見学等促進奨励金」の支給を希望する場合に「○」を記入</t>
    <rPh sb="1" eb="3">
      <t>ショクバ</t>
    </rPh>
    <rPh sb="3" eb="5">
      <t>ケンガク</t>
    </rPh>
    <rPh sb="5" eb="6">
      <t>トウ</t>
    </rPh>
    <rPh sb="6" eb="8">
      <t>ソクシン</t>
    </rPh>
    <rPh sb="8" eb="11">
      <t>ショウレイキン</t>
    </rPh>
    <rPh sb="13" eb="15">
      <t>シキュウ</t>
    </rPh>
    <rPh sb="16" eb="18">
      <t>キボウ</t>
    </rPh>
    <rPh sb="20" eb="22">
      <t>バアイ</t>
    </rPh>
    <rPh sb="27" eb="29">
      <t>キニュウ</t>
    </rPh>
    <phoneticPr fontId="53"/>
  </si>
  <si>
    <t>ＤＸ推進スキル標準対応チェックシート</t>
    <phoneticPr fontId="204"/>
  </si>
  <si>
    <t>（認定様式第５号添付書類３）</t>
    <phoneticPr fontId="204"/>
  </si>
  <si>
    <t>✔</t>
    <phoneticPr fontId="53"/>
  </si>
  <si>
    <t>カテゴリー</t>
  </si>
  <si>
    <t>サブカテゴリー</t>
  </si>
  <si>
    <t>スキル項目</t>
    <rPh sb="3" eb="5">
      <t>コウモク</t>
    </rPh>
    <phoneticPr fontId="204"/>
  </si>
  <si>
    <t>学習項目例</t>
    <rPh sb="0" eb="2">
      <t>ガクシュウ</t>
    </rPh>
    <rPh sb="2" eb="5">
      <t>コウモクレイ</t>
    </rPh>
    <phoneticPr fontId="204"/>
  </si>
  <si>
    <t>訓練カリキュラムのチェック（✔)</t>
    <phoneticPr fontId="204"/>
  </si>
  <si>
    <t>A　ビジネス変革</t>
    <rPh sb="6" eb="8">
      <t>ヘンカク</t>
    </rPh>
    <phoneticPr fontId="204"/>
  </si>
  <si>
    <t>戦略・マネジメント・システム</t>
    <phoneticPr fontId="204"/>
  </si>
  <si>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</si>
  <si>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204"/>
  </si>
  <si>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</si>
  <si>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204"/>
  </si>
  <si>
    <t>変革マネジメント</t>
  </si>
  <si>
    <t>組織体制、組織文化・風土、各種制度、人材、業務プロセス、ステークホルダーマネジメント</t>
    <phoneticPr fontId="204"/>
  </si>
  <si>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</si>
  <si>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204"/>
  </si>
  <si>
    <t>エンタープライズアーキクチャ</t>
  </si>
  <si>
    <t>ビジネスアーキテクチャ、事業を管理するための仕組み（ERP、PLM、CRM、SCM　等）、データアーキテクチャ、データガバナンス、ITシステムアーキテクチャ</t>
    <phoneticPr fontId="204"/>
  </si>
  <si>
    <t>プロジェクトマネジメント</t>
  </si>
  <si>
    <t>PMBOK®第7版、テーラリング、アジャイル/ウォーターフォール、調達マネジメント</t>
    <phoneticPr fontId="204"/>
  </si>
  <si>
    <t>ビジネスモデル・プロセス</t>
  </si>
  <si>
    <t>ビジネス調査</t>
  </si>
  <si>
    <t>調査の設計、ビジネスフレームワーク（PEST、3C、5Forces、SWOT、STP、4P、バリューチェーン　等）、ビジネス・業務とデジタル技術の関連性</t>
    <phoneticPr fontId="204"/>
  </si>
  <si>
    <t>ビジネスモデル設計</t>
    <rPh sb="7" eb="9">
      <t>セッケイ</t>
    </rPh>
    <phoneticPr fontId="204"/>
  </si>
  <si>
    <t>ビジネスモデルキャンバス、収益モデル（売り切り、サービスの付加、サブスク　等）</t>
    <phoneticPr fontId="204"/>
  </si>
  <si>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</si>
  <si>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204"/>
  </si>
  <si>
    <t>検証（ビジネス視点）</t>
  </si>
  <si>
    <t>バリュープロポジションを踏まえた検証アプローチの設計、実施、モニタリングのためのKPI設定</t>
    <phoneticPr fontId="204"/>
  </si>
  <si>
    <t>マーケティング</t>
  </si>
  <si>
    <t>顧客開発、ベネフィットと差別化、Webマーケティング、SEO、SNSマーケティング、カスタマーサポート、AI活用マーケティング</t>
    <phoneticPr fontId="204"/>
  </si>
  <si>
    <t>ブランディング</t>
  </si>
  <si>
    <t>ブランドプロポジション・ブランドアイデンティティ</t>
    <phoneticPr fontId="204"/>
  </si>
  <si>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</si>
  <si>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</si>
  <si>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204"/>
  </si>
  <si>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</si>
  <si>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204"/>
  </si>
  <si>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</si>
  <si>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204"/>
  </si>
  <si>
    <t>検証（顧客・ユーザー視点）</t>
  </si>
  <si>
    <t>コンセプトテスト、ユーザビリティ評価の計画と実施</t>
    <phoneticPr fontId="204"/>
  </si>
  <si>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</si>
  <si>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204"/>
  </si>
  <si>
    <t>B　データ活用</t>
    <phoneticPr fontId="204"/>
  </si>
  <si>
    <t>データ・AIの戦略的活用</t>
  </si>
  <si>
    <t>データ理解・活用</t>
  </si>
  <si>
    <t>データ理解（データ理解、意味合いの抽出、洞察）、データの理解・検証（統計情報への正しい理解、データ確認、俯瞰・メタ思考、データ理解、データ粒度）</t>
    <phoneticPr fontId="204"/>
  </si>
  <si>
    <t>データ・AI活用戦略</t>
  </si>
  <si>
    <t>着想・デザイン（着想、デザイン、AI活用検討、開示・非開示の決定）、課題の定義（KPI、スコーピング、価値の見積り）</t>
    <phoneticPr fontId="204"/>
  </si>
  <si>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</si>
  <si>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204"/>
  </si>
  <si>
    <t>AI・データサイエンス</t>
  </si>
  <si>
    <t>数理統計・多変量解析・データ可視化</t>
    <phoneticPr fontId="204"/>
  </si>
  <si>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204"/>
  </si>
  <si>
    <t>機械学習・深層学習</t>
  </si>
  <si>
    <t>機械学習、深層学習、強化学習、自然言語処理、画像認識、映像認識、音声認識</t>
    <phoneticPr fontId="204"/>
  </si>
  <si>
    <t>データエンジニアリング</t>
    <phoneticPr fontId="204"/>
  </si>
  <si>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</si>
  <si>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204"/>
  </si>
  <si>
    <t>データ活用基盤実装・運用</t>
  </si>
  <si>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204"/>
  </si>
  <si>
    <t>C　テクノロジー</t>
    <phoneticPr fontId="204"/>
  </si>
  <si>
    <t>ソフトウェア開発</t>
  </si>
  <si>
    <t>コンピュータサイエンス</t>
  </si>
  <si>
    <t>ソフトウェアエンジニアリング、最適化、データ構造、アルゴリズム、計算理論</t>
    <phoneticPr fontId="204"/>
  </si>
  <si>
    <t>チーム開発</t>
  </si>
  <si>
    <t>Git/Gitワークフロー、チームビルディン、グリーダブルコード、テクニカルライティング</t>
    <phoneticPr fontId="204"/>
  </si>
  <si>
    <t>ソフトウェア設計手法</t>
  </si>
  <si>
    <t>要求定義手法、ドメイン駆動設計、ソフトウェア設計原則（SOLID）、クリーンアーキテクチャ、デザインパターン、非機能要件定義、</t>
    <phoneticPr fontId="204"/>
  </si>
  <si>
    <t>ソフトウェア開発プロセス</t>
  </si>
  <si>
    <t>ソフトウェア開発マネジメント（CCPM、アジャイル開発手法、ソフトウェア見積り）、TDD（テスト駆動開発）、ソフトウェア品質管理、OSSライセンス管理</t>
    <phoneticPr fontId="204"/>
  </si>
  <si>
    <t>Webアプリケーション基本技術</t>
  </si>
  <si>
    <t>HTML/CSS、JavaScript、REST、WebSocket、SPA、CMS</t>
    <phoneticPr fontId="204"/>
  </si>
  <si>
    <t>フロントエンドシステム開発</t>
  </si>
  <si>
    <t>UI設計、レスポンシブデザイン、モックアップ開発、フロントエンドフレームワーク、PWA、検索最適化/SEO</t>
    <phoneticPr fontId="204"/>
  </si>
  <si>
    <t>バックエンドシステム開発</t>
  </si>
  <si>
    <t>データベース設計、オブジェクトストレージ、NoSQL、バックエンドフレームワーク、キャッシュ、負荷分散、認証認可</t>
    <phoneticPr fontId="204"/>
  </si>
  <si>
    <t>クラウドインフラ活用</t>
    <phoneticPr fontId="204"/>
  </si>
  <si>
    <t>クラウド基盤（PaaS/IaaS）、マイクロサービス、サーバレス、コンテナ技術、IaC、CDN</t>
    <phoneticPr fontId="204"/>
  </si>
  <si>
    <t>SREプロセス</t>
  </si>
  <si>
    <t>オブザーバビリティ、オープンテレメトリ、four keys、カオスエンジニアリング、CI/CD &amp; DevOps</t>
    <phoneticPr fontId="204"/>
  </si>
  <si>
    <t>サービス活用</t>
  </si>
  <si>
    <t>API管理、データ連携（iPaaS、ETL、EAI）、RPA、ローコード/ノーコード</t>
    <phoneticPr fontId="204"/>
  </si>
  <si>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</si>
  <si>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</si>
  <si>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204"/>
  </si>
  <si>
    <t>その他先端技術</t>
    <rPh sb="2" eb="3">
      <t>タ</t>
    </rPh>
    <rPh sb="3" eb="5">
      <t>センタン</t>
    </rPh>
    <rPh sb="5" eb="7">
      <t>ギジュツ</t>
    </rPh>
    <phoneticPr fontId="204"/>
  </si>
  <si>
    <t>※以下に挙げる先端技術を例として必要に応じて学習
WebAssembly、HTTP/3、ブロックチェーン基盤、秘密計算、Trusted Web、量子コンピューティング、HITL:Human-in-the-Loop</t>
    <phoneticPr fontId="204"/>
  </si>
  <si>
    <t>テクノロジートレンド</t>
    <phoneticPr fontId="204"/>
  </si>
  <si>
    <t>※以下に挙げる先端技術を例として必要に応じて学習
メタバース、スマートコントラクト、デジタル通貨、インフォマティクス（マテリアル分野、バイオ分野、計測分野　等）、GX（カーボントレーシング　等）</t>
    <phoneticPr fontId="204"/>
  </si>
  <si>
    <t>D セキュリティ</t>
    <phoneticPr fontId="204"/>
  </si>
  <si>
    <t>セキュリティマネジメント</t>
  </si>
  <si>
    <t>セキュリティ体制構築・運営</t>
    <phoneticPr fontId="204"/>
  </si>
  <si>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204"/>
  </si>
  <si>
    <t>セキュリティマネジメント</t>
    <phoneticPr fontId="204"/>
  </si>
  <si>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204"/>
  </si>
  <si>
    <t>インシデント対応と事業継続</t>
    <phoneticPr fontId="204"/>
  </si>
  <si>
    <t>デジタル利活用における事業継続、事業継続計画の整備と訓練、インシデント対応と危機管理の連携手順、日常及び緊急時の情報共有とコミュニケーション</t>
    <phoneticPr fontId="204"/>
  </si>
  <si>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</si>
  <si>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204"/>
  </si>
  <si>
    <t>セキュリティ技術</t>
  </si>
  <si>
    <t>セキュア設計・開発・構築</t>
    <phoneticPr fontId="204"/>
  </si>
  <si>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204"/>
  </si>
  <si>
    <t>セキュリティ運用・保守・監視</t>
    <phoneticPr fontId="204"/>
  </si>
  <si>
    <t>脅威情報や脆弱性情報の活用、モニタリングの方法と観測データの活用、運用・監視業務へのAI応用、インシデント時の影響調査、トリアージ方法、デジタルフォレンジックサービスの活用</t>
    <phoneticPr fontId="204"/>
  </si>
  <si>
    <t>（2023.04）</t>
    <phoneticPr fontId="193"/>
  </si>
  <si>
    <t>IT分野・WEBデザインの特例</t>
    <rPh sb="2" eb="4">
      <t>ブンヤ</t>
    </rPh>
    <rPh sb="13" eb="15">
      <t>トクレイ</t>
    </rPh>
    <phoneticPr fontId="53"/>
  </si>
  <si>
    <t>（３）就職支援等の実施（実施する支援の□の該当箇所にチェックをしてください。）</t>
    <phoneticPr fontId="53"/>
  </si>
  <si>
    <t>求職者支援訓練　認定申請書等提出書類一覧【基礎コース申請用】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キソ</t>
    </rPh>
    <rPh sb="26" eb="28">
      <t>シンセイ</t>
    </rPh>
    <rPh sb="28" eb="29">
      <t>ヨウ</t>
    </rPh>
    <phoneticPr fontId="53"/>
  </si>
  <si>
    <t>オンライン機器を使用して訓練を行う場合
（講師が訓練実施施設外から通信による方法で訓練を実施する場合のみ記入）</t>
    <rPh sb="15" eb="16">
      <t>オコナ</t>
    </rPh>
    <rPh sb="17" eb="19">
      <t>バアイ</t>
    </rPh>
    <rPh sb="21" eb="23">
      <t>コウシ</t>
    </rPh>
    <rPh sb="24" eb="26">
      <t>クンレン</t>
    </rPh>
    <rPh sb="26" eb="28">
      <t>ジッシ</t>
    </rPh>
    <rPh sb="28" eb="30">
      <t>シセツ</t>
    </rPh>
    <rPh sb="30" eb="31">
      <t>ガイ</t>
    </rPh>
    <rPh sb="33" eb="35">
      <t>ツウシン</t>
    </rPh>
    <rPh sb="38" eb="40">
      <t>ホウホウ</t>
    </rPh>
    <rPh sb="41" eb="43">
      <t>クンレン</t>
    </rPh>
    <rPh sb="44" eb="46">
      <t>ジッシ</t>
    </rPh>
    <rPh sb="48" eb="50">
      <t>バアイ</t>
    </rPh>
    <rPh sb="52" eb="54">
      <t>キニュウ</t>
    </rPh>
    <phoneticPr fontId="53"/>
  </si>
  <si>
    <t>体制等の整備</t>
    <rPh sb="0" eb="2">
      <t>タイセイ</t>
    </rPh>
    <rPh sb="2" eb="3">
      <t>トウ</t>
    </rPh>
    <rPh sb="4" eb="6">
      <t>セイビ</t>
    </rPh>
    <phoneticPr fontId="53"/>
  </si>
  <si>
    <t>・テレビ会議システム等を使用し、講師と訓練生が映像・音声により互いにやりとりを行う等の同時かつ双方向に行われるものである</t>
    <phoneticPr fontId="53"/>
  </si>
  <si>
    <t>・訓練中に通信障害等によりオンライン接続が遮断された場合に受講者に迅速に連絡をとれる方法が確保されており、接続の復旧に向けたアドバイス等を的確に行える体制が整備されている</t>
    <phoneticPr fontId="53"/>
  </si>
  <si>
    <t>・受講時に受講者本人であることをＷＥＢカメラ、個人認証ＩＤ及びパスワードの入力、メール、電話等により確認するものである</t>
    <phoneticPr fontId="53"/>
  </si>
  <si>
    <t>インターネット接続環境</t>
    <rPh sb="7" eb="9">
      <t>セツゾク</t>
    </rPh>
    <rPh sb="9" eb="11">
      <t>カンキョウ</t>
    </rPh>
    <phoneticPr fontId="53"/>
  </si>
  <si>
    <t>・インターネット環境について、通信速度が訓練実施にあたり十分なものである（目安として上り・下りともに1.5Mbps以上）</t>
    <rPh sb="20" eb="22">
      <t>クンレン</t>
    </rPh>
    <rPh sb="22" eb="24">
      <t>ジッシ</t>
    </rPh>
    <rPh sb="28" eb="30">
      <t>ジュウブン</t>
    </rPh>
    <rPh sb="37" eb="39">
      <t>メヤス</t>
    </rPh>
    <rPh sb="42" eb="43">
      <t>アガ</t>
    </rPh>
    <phoneticPr fontId="53"/>
  </si>
  <si>
    <t>ソフトウェア</t>
    <phoneticPr fontId="53"/>
  </si>
  <si>
    <t>・使用許諾契約あり</t>
    <phoneticPr fontId="53"/>
  </si>
  <si>
    <t>・使用許諾契約なし</t>
    <phoneticPr fontId="53"/>
  </si>
  <si>
    <t>・サポート対象より古いものがある
（訓練で必要がある場合は任意様式でその理由書を添付すること　）</t>
    <phoneticPr fontId="53"/>
  </si>
  <si>
    <t>講ずる措置</t>
    <rPh sb="0" eb="1">
      <t>コウ</t>
    </rPh>
    <rPh sb="3" eb="5">
      <t>ソチ</t>
    </rPh>
    <phoneticPr fontId="53"/>
  </si>
  <si>
    <t>・授業開始前にオンラインの接続テストを行う</t>
    <phoneticPr fontId="53"/>
  </si>
  <si>
    <t>（※）・本計画書は、職場見学等促進奨励金の特例措置の適用を希望する場合に作成してください。なお、特例措置の適用を受けるためには、本計画書の提出だけではなく、要件を満たす訓練を
　　　　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83" eb="184">
      <t>ホン</t>
    </rPh>
    <rPh sb="184" eb="187">
      <t>ケイカクショ</t>
    </rPh>
    <rPh sb="187" eb="189">
      <t>テイシュツ</t>
    </rPh>
    <rPh sb="189" eb="191">
      <t>ジテン</t>
    </rPh>
    <rPh sb="205" eb="207">
      <t>ミテイ</t>
    </rPh>
    <rPh sb="209" eb="211">
      <t>キサイ</t>
    </rPh>
    <rPh sb="213" eb="214">
      <t>サ</t>
    </rPh>
    <rPh sb="215" eb="216">
      <t>ツカ</t>
    </rPh>
    <rPh sb="228" eb="230">
      <t>ジッシ</t>
    </rPh>
    <rPh sb="245" eb="247">
      <t>キサイ</t>
    </rPh>
    <rPh sb="249" eb="251">
      <t>ニッテイ</t>
    </rPh>
    <rPh sb="252" eb="254">
      <t>キサイ</t>
    </rPh>
    <rPh sb="268" eb="269">
      <t>タ</t>
    </rPh>
    <rPh sb="269" eb="271">
      <t>トッキ</t>
    </rPh>
    <rPh sb="274" eb="276">
      <t>ジコウ</t>
    </rPh>
    <rPh sb="279" eb="281">
      <t>バアイ</t>
    </rPh>
    <rPh sb="283" eb="285">
      <t>ビコウ</t>
    </rPh>
    <rPh sb="287" eb="289">
      <t>キサイ</t>
    </rPh>
    <phoneticPr fontId="193"/>
  </si>
  <si>
    <t>【希望調査】都内ハローワークとの様式送付における
電子メールの利用について</t>
    <rPh sb="1" eb="3">
      <t>キボウ</t>
    </rPh>
    <rPh sb="3" eb="5">
      <t>チョウサ</t>
    </rPh>
    <rPh sb="6" eb="8">
      <t>トナイ</t>
    </rPh>
    <rPh sb="16" eb="18">
      <t>ヨウシキ</t>
    </rPh>
    <rPh sb="18" eb="20">
      <t>ソウフ</t>
    </rPh>
    <rPh sb="25" eb="27">
      <t>デンシ</t>
    </rPh>
    <rPh sb="31" eb="33">
      <t>リヨウ</t>
    </rPh>
    <phoneticPr fontId="53"/>
  </si>
  <si>
    <t>訓練実施機関の皆様へ</t>
    <rPh sb="0" eb="2">
      <t>クンレン</t>
    </rPh>
    <rPh sb="2" eb="4">
      <t>ジッシ</t>
    </rPh>
    <rPh sb="4" eb="6">
      <t>キカン</t>
    </rPh>
    <rPh sb="7" eb="9">
      <t>ミナサマ</t>
    </rPh>
    <phoneticPr fontId="53"/>
  </si>
  <si>
    <t>　訓練実施機関と都内ハローワークとの間で行う各種様式の送付について、電子メールによる送付をご利用いただくことが可能です。
　電子メールのご利用を希望される場合は、下記にご留意のうえご対応いただきますようお願いいたします。</t>
    <rPh sb="85" eb="87">
      <t>リュウイ</t>
    </rPh>
    <phoneticPr fontId="53"/>
  </si>
  <si>
    <t>電子メールにより送付可能な様式等について</t>
    <rPh sb="0" eb="2">
      <t>デンシ</t>
    </rPh>
    <rPh sb="8" eb="10">
      <t>ソウフ</t>
    </rPh>
    <rPh sb="10" eb="12">
      <t>カノウ</t>
    </rPh>
    <rPh sb="13" eb="15">
      <t>ヨウシキ</t>
    </rPh>
    <rPh sb="15" eb="16">
      <t>トウ</t>
    </rPh>
    <phoneticPr fontId="53"/>
  </si>
  <si>
    <t>実施機関→都内ハローワーク</t>
    <rPh sb="0" eb="2">
      <t>ジッシ</t>
    </rPh>
    <rPh sb="2" eb="4">
      <t>キカン</t>
    </rPh>
    <rPh sb="5" eb="7">
      <t>トナイ</t>
    </rPh>
    <phoneticPr fontId="53"/>
  </si>
  <si>
    <t>都内ハローワーク→実施機関</t>
    <rPh sb="0" eb="2">
      <t>トナイ</t>
    </rPh>
    <rPh sb="9" eb="11">
      <t>ジッシ</t>
    </rPh>
    <rPh sb="11" eb="13">
      <t>キカン</t>
    </rPh>
    <phoneticPr fontId="53"/>
  </si>
  <si>
    <t>〇</t>
    <phoneticPr fontId="53"/>
  </si>
  <si>
    <t>選考結果通知書（C-4）、受講希望者一覧</t>
    <rPh sb="0" eb="2">
      <t>センコウ</t>
    </rPh>
    <rPh sb="2" eb="4">
      <t>ケッカ</t>
    </rPh>
    <rPh sb="4" eb="7">
      <t>ツウチショ</t>
    </rPh>
    <rPh sb="13" eb="15">
      <t>ジュコウ</t>
    </rPh>
    <rPh sb="15" eb="18">
      <t>キボウシャ</t>
    </rPh>
    <rPh sb="18" eb="20">
      <t>イチラン</t>
    </rPh>
    <phoneticPr fontId="53"/>
  </si>
  <si>
    <t>受講申込書の送付状（C-2）、受講希望者一覧、緊要度</t>
    <rPh sb="0" eb="2">
      <t>ジュコウ</t>
    </rPh>
    <rPh sb="2" eb="5">
      <t>モウシコミショ</t>
    </rPh>
    <rPh sb="6" eb="8">
      <t>ソウフ</t>
    </rPh>
    <rPh sb="8" eb="9">
      <t>ジョウ</t>
    </rPh>
    <rPh sb="15" eb="17">
      <t>ジュコウ</t>
    </rPh>
    <rPh sb="17" eb="20">
      <t>キボウシャ</t>
    </rPh>
    <rPh sb="20" eb="22">
      <t>イチラン</t>
    </rPh>
    <rPh sb="23" eb="26">
      <t>キンヨウド</t>
    </rPh>
    <phoneticPr fontId="53"/>
  </si>
  <si>
    <t>中途退校報告書（C-10）</t>
    <rPh sb="0" eb="2">
      <t>チュウト</t>
    </rPh>
    <rPh sb="2" eb="4">
      <t>タイコウ</t>
    </rPh>
    <rPh sb="4" eb="7">
      <t>ホウコクショ</t>
    </rPh>
    <phoneticPr fontId="53"/>
  </si>
  <si>
    <t>就職支援措置指示取消者報告書（C-14）</t>
    <rPh sb="0" eb="2">
      <t>シュウショク</t>
    </rPh>
    <rPh sb="2" eb="4">
      <t>シエン</t>
    </rPh>
    <rPh sb="4" eb="6">
      <t>ソチ</t>
    </rPh>
    <rPh sb="6" eb="8">
      <t>シジ</t>
    </rPh>
    <rPh sb="8" eb="10">
      <t>トリケシ</t>
    </rPh>
    <rPh sb="10" eb="11">
      <t>モノ</t>
    </rPh>
    <rPh sb="11" eb="14">
      <t>ホウコクショ</t>
    </rPh>
    <phoneticPr fontId="53"/>
  </si>
  <si>
    <t>辞退者報告書（C-13）</t>
    <rPh sb="0" eb="3">
      <t>ジタイシャ</t>
    </rPh>
    <rPh sb="3" eb="6">
      <t>ホウコクショ</t>
    </rPh>
    <phoneticPr fontId="53"/>
  </si>
  <si>
    <t>対応可能なハローワーク</t>
    <rPh sb="0" eb="2">
      <t>タイオウ</t>
    </rPh>
    <rPh sb="2" eb="4">
      <t>カノウ</t>
    </rPh>
    <phoneticPr fontId="53"/>
  </si>
  <si>
    <t>　東京都内ハローワークとの間で電子メールによる送付をご利用いただけます。なお、従来どおり、郵送による送付も可能です。
　東京都以外の道府県のハローワークとの間で電子メールによる送付を希望される場合は各ハローワークへお問い合わせください。</t>
    <phoneticPr fontId="53"/>
  </si>
  <si>
    <t>留意事項</t>
    <rPh sb="0" eb="2">
      <t>リュウイ</t>
    </rPh>
    <rPh sb="2" eb="4">
      <t>ジコウ</t>
    </rPh>
    <phoneticPr fontId="53"/>
  </si>
  <si>
    <r>
      <t>添付ファイルには</t>
    </r>
    <r>
      <rPr>
        <sz val="12"/>
        <color rgb="FFFF0000"/>
        <rFont val="ＭＳ ゴシック"/>
        <family val="3"/>
        <charset val="128"/>
      </rPr>
      <t>パスワードを設定し、メール送付後にハローワークへパスワードをメールまたは電話で伝えてください。</t>
    </r>
    <rPh sb="0" eb="2">
      <t>テンプ</t>
    </rPh>
    <rPh sb="14" eb="16">
      <t>セッテイ</t>
    </rPh>
    <rPh sb="21" eb="23">
      <t>ソウフ</t>
    </rPh>
    <rPh sb="23" eb="24">
      <t>ゴ</t>
    </rPh>
    <rPh sb="44" eb="46">
      <t>デンワ</t>
    </rPh>
    <rPh sb="47" eb="48">
      <t>ツタ</t>
    </rPh>
    <phoneticPr fontId="53"/>
  </si>
  <si>
    <t>添付ファイルが１０ＭＢを超える場合は分割して送信してください。</t>
    <rPh sb="0" eb="2">
      <t>テンプ</t>
    </rPh>
    <rPh sb="12" eb="13">
      <t>コ</t>
    </rPh>
    <rPh sb="15" eb="17">
      <t>バアイ</t>
    </rPh>
    <rPh sb="18" eb="20">
      <t>ブンカツ</t>
    </rPh>
    <rPh sb="22" eb="24">
      <t>ソウシン</t>
    </rPh>
    <phoneticPr fontId="53"/>
  </si>
  <si>
    <t>今回の申請で認定されたコースに限り、電子メールによる送付が利用可能です。他のコースでご希望の場合は、認定申請の都度、本様式を提出してください。</t>
    <rPh sb="0" eb="2">
      <t>コンカイ</t>
    </rPh>
    <rPh sb="3" eb="5">
      <t>シンセイ</t>
    </rPh>
    <rPh sb="6" eb="8">
      <t>ニンテイ</t>
    </rPh>
    <rPh sb="15" eb="16">
      <t>カギ</t>
    </rPh>
    <rPh sb="18" eb="20">
      <t>デンシ</t>
    </rPh>
    <rPh sb="26" eb="28">
      <t>ソウフ</t>
    </rPh>
    <rPh sb="29" eb="31">
      <t>リヨウ</t>
    </rPh>
    <rPh sb="31" eb="33">
      <t>カノウ</t>
    </rPh>
    <rPh sb="36" eb="37">
      <t>ホカ</t>
    </rPh>
    <rPh sb="43" eb="45">
      <t>キボウ</t>
    </rPh>
    <rPh sb="46" eb="48">
      <t>バアイ</t>
    </rPh>
    <rPh sb="50" eb="52">
      <t>ニンテイ</t>
    </rPh>
    <rPh sb="52" eb="54">
      <t>シンセイ</t>
    </rPh>
    <rPh sb="55" eb="57">
      <t>ツド</t>
    </rPh>
    <rPh sb="58" eb="59">
      <t>ホン</t>
    </rPh>
    <rPh sb="59" eb="61">
      <t>ヨウシキ</t>
    </rPh>
    <rPh sb="62" eb="64">
      <t>テイシュツ</t>
    </rPh>
    <phoneticPr fontId="53"/>
  </si>
  <si>
    <t>ハローワークの電子メールアドレスは上記の様式等の送付に限り利用できるものであり、問い合わせ等にご利用いただくことはできません。</t>
    <rPh sb="7" eb="9">
      <t>デンシ</t>
    </rPh>
    <rPh sb="17" eb="19">
      <t>ジョウキ</t>
    </rPh>
    <rPh sb="20" eb="22">
      <t>ヨウシキ</t>
    </rPh>
    <rPh sb="22" eb="23">
      <t>トウ</t>
    </rPh>
    <rPh sb="24" eb="26">
      <t>ソウフ</t>
    </rPh>
    <rPh sb="27" eb="28">
      <t>カギ</t>
    </rPh>
    <rPh sb="29" eb="31">
      <t>リヨウ</t>
    </rPh>
    <rPh sb="40" eb="41">
      <t>ト</t>
    </rPh>
    <rPh sb="42" eb="43">
      <t>ア</t>
    </rPh>
    <rPh sb="45" eb="46">
      <t>トウ</t>
    </rPh>
    <rPh sb="48" eb="50">
      <t>リヨウ</t>
    </rPh>
    <phoneticPr fontId="53"/>
  </si>
  <si>
    <t>電子メールの利用を希望しますか？</t>
    <rPh sb="0" eb="2">
      <t>デンシ</t>
    </rPh>
    <rPh sb="6" eb="8">
      <t>リヨウ</t>
    </rPh>
    <rPh sb="9" eb="11">
      <t>キボウ</t>
    </rPh>
    <phoneticPr fontId="53"/>
  </si>
  <si>
    <t>　希望される場合は、下記を記入してください。</t>
    <rPh sb="1" eb="3">
      <t>キボウ</t>
    </rPh>
    <rPh sb="6" eb="8">
      <t>バアイ</t>
    </rPh>
    <rPh sb="10" eb="12">
      <t>カキ</t>
    </rPh>
    <rPh sb="13" eb="15">
      <t>キニュウ</t>
    </rPh>
    <phoneticPr fontId="53"/>
  </si>
  <si>
    <t>訓練実施施設名　</t>
    <phoneticPr fontId="53"/>
  </si>
  <si>
    <t>上記内容に同意のうえ、電子メールの利用を希望します。</t>
    <rPh sb="0" eb="2">
      <t>ジョウキ</t>
    </rPh>
    <rPh sb="2" eb="4">
      <t>ナイヨウ</t>
    </rPh>
    <rPh sb="5" eb="7">
      <t>ドウイ</t>
    </rPh>
    <rPh sb="11" eb="13">
      <t>デンシ</t>
    </rPh>
    <rPh sb="17" eb="19">
      <t>リヨウ</t>
    </rPh>
    <rPh sb="20" eb="22">
      <t>キボウ</t>
    </rPh>
    <phoneticPr fontId="53"/>
  </si>
  <si>
    <t>電子メールアドレス①</t>
    <rPh sb="0" eb="2">
      <t>デンシ</t>
    </rPh>
    <phoneticPr fontId="53"/>
  </si>
  <si>
    <t>希望しません。</t>
    <rPh sb="0" eb="2">
      <t>キボウ</t>
    </rPh>
    <phoneticPr fontId="53"/>
  </si>
  <si>
    <t>電子メールアドレス②</t>
    <rPh sb="0" eb="2">
      <t>デンシ</t>
    </rPh>
    <phoneticPr fontId="53"/>
  </si>
  <si>
    <t>（複数のアドレスへの送付を希望する場合。最大３つまで。）</t>
    <rPh sb="1" eb="3">
      <t>フクスウ</t>
    </rPh>
    <rPh sb="10" eb="12">
      <t>ソウフ</t>
    </rPh>
    <rPh sb="13" eb="15">
      <t>キボウ</t>
    </rPh>
    <rPh sb="17" eb="19">
      <t>バアイ</t>
    </rPh>
    <rPh sb="20" eb="22">
      <t>サイダイ</t>
    </rPh>
    <phoneticPr fontId="53"/>
  </si>
  <si>
    <t>電子メールアドレス③</t>
    <rPh sb="0" eb="2">
      <t>デンシ</t>
    </rPh>
    <phoneticPr fontId="53"/>
  </si>
  <si>
    <t>TEL</t>
    <phoneticPr fontId="53"/>
  </si>
  <si>
    <t>必須</t>
    <rPh sb="0" eb="2">
      <t>ヒッスウ</t>
    </rPh>
    <phoneticPr fontId="53"/>
  </si>
  <si>
    <t>都内ハローワークとの電子メール利用希望調査</t>
    <phoneticPr fontId="53"/>
  </si>
  <si>
    <t>必須</t>
    <rPh sb="0" eb="2">
      <t>ヒッス</t>
    </rPh>
    <phoneticPr fontId="53"/>
  </si>
  <si>
    <t>・サポート対象となっているものである</t>
    <phoneticPr fontId="53"/>
  </si>
  <si>
    <t>06</t>
    <phoneticPr fontId="53"/>
  </si>
  <si>
    <t>　③　ＤＸ推進スキル標準対応の訓練における基本奨励金の特例措置（DSS特例）の適用に係る希望の有無（適用を希望する場合のみ「○」を記入）</t>
    <phoneticPr fontId="53"/>
  </si>
  <si>
    <t>5-</t>
    <phoneticPr fontId="53"/>
  </si>
  <si>
    <t>年始</t>
    <phoneticPr fontId="53"/>
  </si>
  <si>
    <t>年始</t>
    <phoneticPr fontId="53"/>
  </si>
  <si>
    <t>成人の日</t>
    <phoneticPr fontId="53"/>
  </si>
  <si>
    <t>建国記念の日</t>
    <phoneticPr fontId="53"/>
  </si>
  <si>
    <t>天皇誕生日</t>
    <phoneticPr fontId="53"/>
  </si>
  <si>
    <t>祝日法第3条第2項による休日</t>
    <phoneticPr fontId="53"/>
  </si>
  <si>
    <t>春分の日</t>
    <phoneticPr fontId="53"/>
  </si>
  <si>
    <t>昭和の日</t>
    <phoneticPr fontId="53"/>
  </si>
  <si>
    <t>憲法記念日</t>
    <phoneticPr fontId="53"/>
  </si>
  <si>
    <t>みどりの日</t>
    <phoneticPr fontId="53"/>
  </si>
  <si>
    <t>こどもの日</t>
    <phoneticPr fontId="53"/>
  </si>
  <si>
    <t>海の日</t>
    <phoneticPr fontId="53"/>
  </si>
  <si>
    <t>山の日</t>
    <phoneticPr fontId="53"/>
  </si>
  <si>
    <t>文化の日</t>
    <phoneticPr fontId="53"/>
  </si>
  <si>
    <t>敬老の日</t>
    <phoneticPr fontId="53"/>
  </si>
  <si>
    <t>秋分の日</t>
    <phoneticPr fontId="53"/>
  </si>
  <si>
    <t>スポーツの日</t>
    <phoneticPr fontId="53"/>
  </si>
  <si>
    <t>勤労感謝の日</t>
    <phoneticPr fontId="53"/>
  </si>
  <si>
    <t>記入対象となる訓練科 ；　令和5年4月1日～令和6年4月8日（申請受付期間の開始）までに雇用保険適用就職率の適用日がある訓練科</t>
    <rPh sb="9" eb="10">
      <t>カ</t>
    </rPh>
    <rPh sb="13" eb="15">
      <t>レイワ</t>
    </rPh>
    <rPh sb="16" eb="17">
      <t>ネン</t>
    </rPh>
    <rPh sb="18" eb="19">
      <t>ガツ</t>
    </rPh>
    <rPh sb="20" eb="21">
      <t>ヒ</t>
    </rPh>
    <rPh sb="22" eb="23">
      <t>レイ</t>
    </rPh>
    <rPh sb="23" eb="24">
      <t>ワ</t>
    </rPh>
    <rPh sb="38" eb="40">
      <t>カイシ</t>
    </rPh>
    <rPh sb="44" eb="46">
      <t>コヨウ</t>
    </rPh>
    <rPh sb="46" eb="48">
      <t>ホケン</t>
    </rPh>
    <rPh sb="48" eb="50">
      <t>テキヨウ</t>
    </rPh>
    <rPh sb="50" eb="52">
      <t>シュウショク</t>
    </rPh>
    <rPh sb="52" eb="53">
      <t>リツ</t>
    </rPh>
    <rPh sb="54" eb="56">
      <t>テキヨウ</t>
    </rPh>
    <rPh sb="56" eb="57">
      <t>ビ</t>
    </rPh>
    <phoneticPr fontId="53"/>
  </si>
  <si>
    <r>
      <t xml:space="preserve">実施体制等確認表
</t>
    </r>
    <r>
      <rPr>
        <sz val="16"/>
        <color theme="1"/>
        <rFont val="ＭＳ Ｐ明朝"/>
        <family val="1"/>
        <charset val="128"/>
      </rPr>
      <t>【添付書類】</t>
    </r>
    <r>
      <rPr>
        <sz val="16"/>
        <color theme="1"/>
        <rFont val="ＭＳ Ｐゴシック"/>
        <family val="3"/>
        <charset val="128"/>
      </rPr>
      <t xml:space="preserve">
</t>
    </r>
    <r>
      <rPr>
        <sz val="16"/>
        <color theme="1"/>
        <rFont val="ＭＳ Ｐ明朝"/>
        <family val="1"/>
        <charset val="128"/>
      </rPr>
      <t>・　不動産登記簿謄本（写）（訓練実施場所及び事務室を所有する場合）、賃貸借契約書（写）（訓練実施場所及び事務室を賃借する場合）等、施設が使用可能であることが確認できるもの</t>
    </r>
    <r>
      <rPr>
        <b/>
        <sz val="16"/>
        <color theme="1"/>
        <rFont val="ＭＳ Ｐ明朝"/>
        <family val="1"/>
        <charset val="128"/>
      </rPr>
      <t>《省》</t>
    </r>
    <r>
      <rPr>
        <sz val="16"/>
        <color theme="1"/>
        <rFont val="ＭＳ Ｐ明朝"/>
        <family val="1"/>
        <charset val="128"/>
      </rPr>
      <t xml:space="preserve">
・　訓練実施施設（教室・実習室）及び事務室の平面図</t>
    </r>
    <r>
      <rPr>
        <b/>
        <sz val="16"/>
        <color theme="1"/>
        <rFont val="ＭＳ Ｐ明朝"/>
        <family val="1"/>
        <charset val="128"/>
      </rPr>
      <t>《省》</t>
    </r>
    <r>
      <rPr>
        <sz val="16"/>
        <color theme="1"/>
        <rFont val="ＭＳ Ｐ明朝"/>
        <family val="1"/>
        <charset val="128"/>
      </rPr>
      <t xml:space="preserve">
・　介護職員養成研修等の指定通知書（写）（介護職員養成研修を求職者支援訓練として実施する場合）
・　加入する予定である災害補償制度等に関するリーフレット等</t>
    </r>
    <r>
      <rPr>
        <b/>
        <sz val="16"/>
        <color theme="1"/>
        <rFont val="ＭＳ Ｐ明朝"/>
        <family val="1"/>
        <charset val="128"/>
      </rPr>
      <t xml:space="preserve">《省》
</t>
    </r>
    <r>
      <rPr>
        <sz val="16"/>
        <color theme="1"/>
        <rFont val="ＭＳ Ｐ明朝"/>
        <family val="1"/>
        <charset val="128"/>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16"/>
        <color theme="1"/>
        <rFont val="ＭＳ Ｐ明朝"/>
        <family val="1"/>
        <charset val="128"/>
      </rPr>
      <t xml:space="preserve">《省》
</t>
    </r>
    <r>
      <rPr>
        <sz val="16"/>
        <color rgb="FFFF0000"/>
        <rFont val="ＭＳ Ｐ明朝"/>
        <family val="1"/>
        <charset val="128"/>
      </rPr>
      <t>※職業訓練サービスガイドライン研修を受講することができない期間（令和６年４月末まで）に申請する訓練科については、提出しなくても差し支えないこと。</t>
    </r>
    <r>
      <rPr>
        <sz val="16"/>
        <color theme="1"/>
        <rFont val="ＭＳ Ｐ明朝"/>
        <family val="1"/>
        <charset val="128"/>
      </rPr>
      <t xml:space="preserve">
</t>
    </r>
    <r>
      <rPr>
        <sz val="16"/>
        <rFont val="ＭＳ Ｐ明朝"/>
        <family val="1"/>
        <charset val="128"/>
      </rPr>
      <t>・ISO29993及びISO21001の審査</t>
    </r>
    <r>
      <rPr>
        <sz val="16"/>
        <color theme="1"/>
        <rFont val="ＭＳ Ｐ明朝"/>
        <family val="1"/>
        <charset val="128"/>
      </rPr>
      <t>登録証（写）</t>
    </r>
    <r>
      <rPr>
        <b/>
        <sz val="16"/>
        <color theme="1"/>
        <rFont val="ＭＳ Ｐ明朝"/>
        <family val="1"/>
        <charset val="128"/>
      </rPr>
      <t xml:space="preserve">《省》
</t>
    </r>
    <r>
      <rPr>
        <b/>
        <sz val="18"/>
        <color rgb="FFFF0000"/>
        <rFont val="ＭＳ Ｐ明朝"/>
        <family val="1"/>
        <charset val="128"/>
      </rPr>
      <t xml:space="preserve">※介護職員養成研修等（例：介護福祉士実務者研修、介護職員初任者研修　等）及び日本語教員養成研修の内容を含むコースを申請する場合
</t>
    </r>
    <r>
      <rPr>
        <b/>
        <u/>
        <sz val="18"/>
        <color rgb="FFFF0000"/>
        <rFont val="ＭＳ Ｐ明朝"/>
        <family val="1"/>
        <charset val="128"/>
      </rPr>
      <t>研修科目、研修時間、講師などの指定要綱等に基づく各要件を満たしていることを確認したうえで申請すること。</t>
    </r>
    <rPh sb="40" eb="41">
      <t>シツ</t>
    </rPh>
    <rPh sb="70" eb="71">
      <t>シツ</t>
    </rPh>
    <rPh sb="121" eb="122">
      <t>オヨ</t>
    </rPh>
    <rPh sb="152" eb="153">
      <t>ウツ</t>
    </rPh>
    <rPh sb="188" eb="190">
      <t>ヨテイ</t>
    </rPh>
    <rPh sb="217" eb="219">
      <t>タクジ</t>
    </rPh>
    <rPh sb="223" eb="225">
      <t>テイキョウ</t>
    </rPh>
    <rPh sb="225" eb="227">
      <t>キカン</t>
    </rPh>
    <rPh sb="228" eb="230">
      <t>ヨウケン</t>
    </rPh>
    <rPh sb="231" eb="233">
      <t>ガイトウ</t>
    </rPh>
    <rPh sb="238" eb="240">
      <t>カクニン</t>
    </rPh>
    <rPh sb="243" eb="245">
      <t>シリョウ</t>
    </rPh>
    <rPh sb="454" eb="455">
      <t>レイ</t>
    </rPh>
    <rPh sb="477" eb="478">
      <t>トウ</t>
    </rPh>
    <rPh sb="479" eb="480">
      <t>オヨ</t>
    </rPh>
    <rPh sb="491" eb="493">
      <t>ナイヨウ</t>
    </rPh>
    <rPh sb="494" eb="495">
      <t>フク</t>
    </rPh>
    <rPh sb="500" eb="502">
      <t>シンセイ</t>
    </rPh>
    <rPh sb="504" eb="506">
      <t>バアイ</t>
    </rPh>
    <rPh sb="544" eb="546">
      <t>カクニン</t>
    </rPh>
    <rPh sb="551" eb="553">
      <t>シンセイ</t>
    </rPh>
    <phoneticPr fontId="53"/>
  </si>
  <si>
    <r>
      <t xml:space="preserve">訓練カリキュラム
【添付書類】
・　職場見学等実施計画書　※職場見学等促進奨励金の特例措置の適用を受けようとする場合に限る
・  企業実習実施計画書　   ※実習奨励金の特例措置の適用を受けようとする場合に限る
・　ＤＸ推進スキル標準対応チェックシート　※ＩＴ分野又はデザイン分野（ＷＥＢデザインの訓練コース）の認定申請を行う場合に限る
</t>
    </r>
    <r>
      <rPr>
        <sz val="18"/>
        <color rgb="FFFF0000"/>
        <rFont val="ＭＳ Ｐゴシック"/>
        <family val="3"/>
        <charset val="128"/>
      </rPr>
      <t>・　デジタルリテラシーを含むカリキュラムチェックシート※IT分野又はデザイン分野（ＷＥＢデザインの訓練コース）以外の訓練コースであり、かつデジタルリテラシーを含むカリキュラムを申請する場合に限る</t>
    </r>
    <rPh sb="0" eb="2">
      <t>クンレン</t>
    </rPh>
    <rPh sb="30" eb="32">
      <t>ショクバ</t>
    </rPh>
    <rPh sb="32" eb="34">
      <t>ケンガク</t>
    </rPh>
    <rPh sb="34" eb="35">
      <t>トウ</t>
    </rPh>
    <rPh sb="35" eb="37">
      <t>ソクシン</t>
    </rPh>
    <rPh sb="37" eb="40">
      <t>ショウレイキン</t>
    </rPh>
    <rPh sb="65" eb="67">
      <t>キギョウ</t>
    </rPh>
    <rPh sb="67" eb="69">
      <t>ジッシュウ</t>
    </rPh>
    <rPh sb="69" eb="71">
      <t>ジッシ</t>
    </rPh>
    <rPh sb="71" eb="74">
      <t>ケイカクショ</t>
    </rPh>
    <rPh sb="138" eb="140">
      <t>ブンヤ</t>
    </rPh>
    <rPh sb="149" eb="151">
      <t>クンレン</t>
    </rPh>
    <phoneticPr fontId="53"/>
  </si>
  <si>
    <r>
      <t>（上記のほか、下記のいずれかに該当する場合はチェックしてください）
1　貴機関が本分野の認定職業訓練を他の都道府県内で実施したことがあるが、本申請により認定職業訓練</t>
    </r>
    <r>
      <rPr>
        <sz val="16"/>
        <color rgb="FFFF0000"/>
        <rFont val="ＭＳ 明朝"/>
        <family val="1"/>
        <charset val="128"/>
      </rPr>
      <t>（本申請により、総訓練時間に対する通所割合が20％以下のｅラーニングコースを申請しようとする場合を除く）</t>
    </r>
    <r>
      <rPr>
        <sz val="16"/>
        <rFont val="ＭＳ 明朝"/>
        <family val="1"/>
        <charset val="128"/>
      </rPr>
      <t>を行おうとする都道府県内において初めて実施する場合
2　貴機関が本申請により認定職業訓練を行おうとする都道府県内（</t>
    </r>
    <r>
      <rPr>
        <sz val="16"/>
        <color rgb="FFFF0000"/>
        <rFont val="ＭＳ 明朝"/>
        <family val="1"/>
        <charset val="128"/>
      </rPr>
      <t>本申請により、総訓練時間に対する通所割合が20％以下のｅラーニングコースを申請しようとする場合にあっては、全国</t>
    </r>
    <r>
      <rPr>
        <sz val="16"/>
        <rFont val="ＭＳ 明朝"/>
        <family val="1"/>
        <charset val="128"/>
      </rPr>
      <t>）において、すでに本分野について求職者支援訓練等を実施しているが、雇用保険適用就職率の適用日が申請受付開始日の1年前の日が属する月の初日から申請受付開始日までの期間に該当しない場合</t>
    </r>
    <phoneticPr fontId="53"/>
  </si>
  <si>
    <r>
      <t>　　</t>
    </r>
    <r>
      <rPr>
        <sz val="12"/>
        <color rgb="FFFF0000"/>
        <rFont val="ＭＳ Ｐゴシック"/>
        <family val="3"/>
        <charset val="128"/>
      </rPr>
      <t>（短時間訓練の場合、訓練時間１か月当たり80時間以上100時間未満、１日当たり原則３時間以上６時間以下）</t>
    </r>
    <phoneticPr fontId="53"/>
  </si>
  <si>
    <r>
      <t xml:space="preserve">・サポート対象より古いものである
</t>
    </r>
    <r>
      <rPr>
        <sz val="12"/>
        <color rgb="FFFF0000"/>
        <rFont val="ＭＳ Ｐゴシック"/>
        <family val="3"/>
        <charset val="128"/>
      </rPr>
      <t>（</t>
    </r>
    <r>
      <rPr>
        <u/>
        <sz val="12"/>
        <color rgb="FFFF0000"/>
        <rFont val="ＭＳ Ｐゴシック"/>
        <family val="3"/>
        <charset val="128"/>
      </rPr>
      <t>訓練で必要がある場合は任意様式でその理由書を添付すること</t>
    </r>
    <r>
      <rPr>
        <sz val="12"/>
        <color rgb="FFFF0000"/>
        <rFont val="ＭＳ Ｐゴシック"/>
        <family val="3"/>
        <charset val="128"/>
      </rPr>
      <t>　）</t>
    </r>
    <phoneticPr fontId="53"/>
  </si>
  <si>
    <r>
      <t xml:space="preserve">・受講者15人あたり1人以上（助手を含む。）
※実技については、実技の危険の程度・指導の難易度・受講者の特性に応じて、きめ細かい指導ができる講師の数である
</t>
    </r>
    <r>
      <rPr>
        <sz val="12"/>
        <color rgb="FFFF0000"/>
        <rFont val="ＭＳ Ｐゴシック"/>
        <family val="3"/>
        <charset val="128"/>
      </rPr>
      <t>※ＩＴ分野又はデザイン分野のうちＷＥＢデザインの訓練コースは、受講者２０人までは１人、２０人を超えるときは２人以上配置することでも差し支えないこと。</t>
    </r>
    <phoneticPr fontId="53"/>
  </si>
  <si>
    <t>視聴覚教材（映像教材）を使用する場合</t>
    <phoneticPr fontId="53"/>
  </si>
  <si>
    <t>・訓練内容に関連しない動画（広告含む）を訓練時間中に流さない。
・外部動画サイト（不特定多数の者が自由に見るこができる無料の動画サイト等）を使用していない。
・視聴覚教材（映像教材）の配信中であっても、受講者からの質疑等に対応するため、講師と受講者間で質疑応答が行える環境を整えている。</t>
    <phoneticPr fontId="53"/>
  </si>
  <si>
    <t>認定様式第５号添付書類４</t>
    <phoneticPr fontId="53"/>
  </si>
  <si>
    <t>デジタルリテラシーを含むカリキュラムチェックシート</t>
  </si>
  <si>
    <t>下記の「デジタルリテラシーを含むカリキュラム例」の中から、就職先業界で必要なカリキュラムを検討の上、訓練コースの中で実施するものに、チェック欄にチェック（☑）を入れ、該当する内容を含む科目名を記載してください。
下記の中に該当するものがない場合は、その他の欄に別表を参考に検討したカリキュラム内容とDXリテラシー標準の該当項目の番号を記載してください。複数の欄にチェックしていただいても差し支えありません。</t>
    <rPh sb="130" eb="132">
      <t>ベッピョウ</t>
    </rPh>
    <phoneticPr fontId="53"/>
  </si>
  <si>
    <t>デジタルリテラシーを含むカリキュラムの例</t>
  </si>
  <si>
    <t>ﾁｪｯｸ欄（☑）</t>
  </si>
  <si>
    <t>デジタルリテラシーを含む科目名</t>
    <rPh sb="10" eb="11">
      <t>フク</t>
    </rPh>
    <rPh sb="12" eb="14">
      <t>カモク</t>
    </rPh>
    <rPh sb="14" eb="15">
      <t>メイ</t>
    </rPh>
    <phoneticPr fontId="53"/>
  </si>
  <si>
    <t>・就職先業界の社会課題とデータやデジタルによる解決【項目１】</t>
    <phoneticPr fontId="53"/>
  </si>
  <si>
    <t>□</t>
  </si>
  <si>
    <t>介護・美容・飲食・病院・流通等のデジタル活用による効率化の事例の紹介等</t>
    <phoneticPr fontId="53"/>
  </si>
  <si>
    <t>・就職先業界の顧客・ユーザーの行動変化と変化への対応【項目２】</t>
    <phoneticPr fontId="53"/>
  </si>
  <si>
    <t>効果的なSNS広報の事例、データ・デジタル技術を活用した顧客・ユーザー行動の分析の紹介等</t>
    <phoneticPr fontId="53"/>
  </si>
  <si>
    <t>・就職先業界の顧客・ユーザーを取り巻くデジタルサービス【項目２】</t>
    <phoneticPr fontId="53"/>
  </si>
  <si>
    <t>eコマース、デリバリーサービス等の事例の紹介等</t>
    <phoneticPr fontId="53"/>
  </si>
  <si>
    <t>・就職先業界のデジタル技術の活用による競争環境変化の具体的事例【項目３】</t>
    <phoneticPr fontId="53"/>
  </si>
  <si>
    <t>小売・流通業界・観光業界等の事例の紹介等</t>
    <phoneticPr fontId="53"/>
  </si>
  <si>
    <t>・就職先で想定されるインターネットサービスの活用【項目11】</t>
    <phoneticPr fontId="53"/>
  </si>
  <si>
    <t>ZOOM、Teams等の代表的なWEB会議用ソフト、グループウェアの利用方法・紹介等</t>
    <phoneticPr fontId="53"/>
  </si>
  <si>
    <t>・就職先で想定されるデータ・デジタル技術の活用事例【項目12】</t>
    <phoneticPr fontId="53"/>
  </si>
  <si>
    <t>POSシステム、キャッシュレス決済、モバイルPOSレジ、電子カルテ、介護ソフト、施工管理や勤怠管理のICT化導入、生成ＡＩの活用事例の紹介等</t>
    <phoneticPr fontId="53"/>
  </si>
  <si>
    <t>・就職先で想定される日常業務に関するパソコン等のツールの利用方法【項目13】</t>
    <phoneticPr fontId="53"/>
  </si>
  <si>
    <t>オフィスソフトの操作（就職先での報告書やリーフレット等の作成で使用が想定される文字のサイズやフォントを変更した文書作成、就職先での資料作成、データ管理等で使用が想定される基本的な関数、表作成などのレベルのものに限る）等</t>
    <phoneticPr fontId="53"/>
  </si>
  <si>
    <t>・就職先で想定されるツール利用方法【項目13】</t>
    <phoneticPr fontId="53"/>
  </si>
  <si>
    <t>会計ソフト、医療事務システム、CADシステムなどの利用方法・紹介等</t>
    <phoneticPr fontId="53"/>
  </si>
  <si>
    <t>・就職先で想定される情報セキュリティ関係【項目14】</t>
    <phoneticPr fontId="53"/>
  </si>
  <si>
    <t>デジタルデータに係る情報セキュリティの重要性、情報セキュリティ事故の原因、個人がとるべきセキュリティ対策等</t>
    <phoneticPr fontId="53"/>
  </si>
  <si>
    <t>・就職先で想定されるインターネット、SNS等を利用する際の注意点【項目15】</t>
    <phoneticPr fontId="53"/>
  </si>
  <si>
    <t>投稿内容、ネットエチケット等の注意点</t>
    <phoneticPr fontId="53"/>
  </si>
  <si>
    <t>・就職先業界のデジタルデータを扱う際の法令遵守【項目16】</t>
    <phoneticPr fontId="53"/>
  </si>
  <si>
    <t>顧客等のデジタルデータを扱う際の個人情報保護法、画像等のデジタルデータを扱う際の著作権などのルール等</t>
    <phoneticPr fontId="53"/>
  </si>
  <si>
    <t xml:space="preserve">・その他【項目　　　　】
</t>
    <phoneticPr fontId="53"/>
  </si>
  <si>
    <t>※　【項目】の番号は別表のDXリテラシー標準のどの項目に該当するか示しています。
※　実際のデジタル機器の操作だけではなく、操作方法、活用方法の説明等もデジタルリテラシーに含みます。</t>
    <phoneticPr fontId="53"/>
  </si>
  <si>
    <t>　【表】DXリテラシー標準の項目の一覧</t>
    <rPh sb="2" eb="3">
      <t>ヒョウ</t>
    </rPh>
    <rPh sb="11" eb="13">
      <t>ヒョウジュン</t>
    </rPh>
    <rPh sb="17" eb="19">
      <t>イチラン</t>
    </rPh>
    <phoneticPr fontId="204"/>
  </si>
  <si>
    <t>（認定様式第５号添付書類５）</t>
    <phoneticPr fontId="53"/>
  </si>
  <si>
    <t>項目</t>
    <rPh sb="0" eb="2">
      <t>コウモク</t>
    </rPh>
    <phoneticPr fontId="204"/>
  </si>
  <si>
    <t>項目番号</t>
    <rPh sb="0" eb="2">
      <t>コウモク</t>
    </rPh>
    <rPh sb="2" eb="4">
      <t>バンゴウ</t>
    </rPh>
    <phoneticPr fontId="204"/>
  </si>
  <si>
    <t>行動例/学習項目例（概要）</t>
    <rPh sb="0" eb="2">
      <t>コウドウ</t>
    </rPh>
    <rPh sb="2" eb="3">
      <t>レイ</t>
    </rPh>
    <rPh sb="4" eb="6">
      <t>ガクシュウ</t>
    </rPh>
    <rPh sb="6" eb="8">
      <t>コウモク</t>
    </rPh>
    <rPh sb="8" eb="9">
      <t>レイ</t>
    </rPh>
    <rPh sb="10" eb="12">
      <t>ガイヨウ</t>
    </rPh>
    <phoneticPr fontId="204"/>
  </si>
  <si>
    <t>行動例/学習項目例（詳細）</t>
    <rPh sb="0" eb="2">
      <t>コウドウ</t>
    </rPh>
    <rPh sb="2" eb="3">
      <t>レイ</t>
    </rPh>
    <rPh sb="4" eb="6">
      <t>ガクシュウ</t>
    </rPh>
    <rPh sb="6" eb="8">
      <t>コウモク</t>
    </rPh>
    <rPh sb="8" eb="9">
      <t>レイ</t>
    </rPh>
    <rPh sb="10" eb="12">
      <t>ショウサイ</t>
    </rPh>
    <phoneticPr fontId="204"/>
  </si>
  <si>
    <t>Why</t>
    <phoneticPr fontId="204"/>
  </si>
  <si>
    <t>ー</t>
    <phoneticPr fontId="204"/>
  </si>
  <si>
    <t>社会の変化</t>
    <phoneticPr fontId="204"/>
  </si>
  <si>
    <t>メガトレンド・社会課題とデジタルによる解決</t>
    <phoneticPr fontId="204"/>
  </si>
  <si>
    <t>サステナビリティ：SDGs、持続可能な開発。経済：交通渋滞、物流のキャパシティ。人口動態：人口減少・高齢化。地球環境：脱炭素社会、気候変動、水資源・食糧需給、自然災害・感染症対策。エネルギー：エネルギー供給の持続可能性。人材育成・教育：教育格差、リカレント教育・リスキリング。労働市場：仕事の需給や流動性に関する質的・量的変化。</t>
    <phoneticPr fontId="204"/>
  </si>
  <si>
    <t>日本と海外におけるDXの取組みの差</t>
    <phoneticPr fontId="204"/>
  </si>
  <si>
    <t>日本と海外におけるDXの取組みの差。</t>
    <phoneticPr fontId="204"/>
  </si>
  <si>
    <t>社会・産業の変化に関するキーワード</t>
    <phoneticPr fontId="204"/>
  </si>
  <si>
    <t>第4次産業革命。Society5.0で実現される社会。データ駆動型社会。</t>
    <phoneticPr fontId="204"/>
  </si>
  <si>
    <t>顧客価値の変化</t>
    <phoneticPr fontId="204"/>
  </si>
  <si>
    <t>顧客・ユーザーの行動変化と変化への対応</t>
    <phoneticPr fontId="204"/>
  </si>
  <si>
    <t>購買行動の変化。変化に対応した広告手法：レコメンド、SEO、リスティング広告、インフルエンサー、OMO（Online Merges with Offline）、LBM（Location Based Marketing）。データ・デジタル技術を活用した顧客・ユーザー行動の分析事例。</t>
    <phoneticPr fontId="204"/>
  </si>
  <si>
    <t>顧客・ユーザーを取り巻くデジタルサービス</t>
    <phoneticPr fontId="204"/>
  </si>
  <si>
    <t>eコマース。動画・音楽配信。タクシー配車アプリ。デリバリーサービス。電子書籍。インターネットバンキング。</t>
    <phoneticPr fontId="204"/>
  </si>
  <si>
    <t>競争環境の変化</t>
    <phoneticPr fontId="204"/>
  </si>
  <si>
    <t>デジタル技術の活用による競争環境変化の具体的事例</t>
    <phoneticPr fontId="204"/>
  </si>
  <si>
    <t>出版業・書籍流通業における環境変化（電子媒体のシェア上昇、インターネットにおける情報入手）。古書・中古品売買市場における環境変化（CtoCプラットフォームの登場）。レンタルビデオ・CDショップ市場における環境変化（動画配信・音楽配信サービスの登場）。旅行業（旅行代理店）における環境変化（個人が海外・国内を問わず宿泊先・ツアーの予約が容易に行えるサービスの登場）。音楽配信サービスにおける環境変化（曲・アルバム単位での購入から定額制サービスへ）。</t>
    <phoneticPr fontId="204"/>
  </si>
  <si>
    <t>What</t>
    <phoneticPr fontId="204"/>
  </si>
  <si>
    <t>データ</t>
    <phoneticPr fontId="204"/>
  </si>
  <si>
    <t>社会におけるデータ</t>
    <phoneticPr fontId="204"/>
  </si>
  <si>
    <t>データの種類</t>
    <phoneticPr fontId="204"/>
  </si>
  <si>
    <t>取得方法による分類：行動ログデータ、機械の稼働ログデータ、実験データ、調査データ、生体データ。取得主体による分類：１次データ、２次データ。データそのものの属性による分類：構造化データ、非構造化データ（文字・画像・音声　等）、メタデータ。</t>
    <phoneticPr fontId="204"/>
  </si>
  <si>
    <t>社会におけるデータ活用</t>
    <phoneticPr fontId="204"/>
  </si>
  <si>
    <t>ビッグデータとアノテーション。オープンデータ。</t>
    <phoneticPr fontId="204"/>
  </si>
  <si>
    <t>データを読む・説明する</t>
    <phoneticPr fontId="204"/>
  </si>
  <si>
    <t>データの分析手法（基礎的な確率・統計の知識）</t>
    <phoneticPr fontId="204"/>
  </si>
  <si>
    <t>質的変数・量的変数。データの分布（ヒストグラム）と代表値（平均値・中央値・最頻値）。データのばらつき（分散・標準偏差・偏差値）。相関関係と因果関係。データの種類（名義尺度、順序尺度、間隔尺度、比率尺度）。</t>
    <phoneticPr fontId="204"/>
  </si>
  <si>
    <t>データを読む</t>
    <rPh sb="4" eb="5">
      <t>ヨ</t>
    </rPh>
    <phoneticPr fontId="204"/>
  </si>
  <si>
    <t>データや事象の重複に気づく。条件をそろえた比較。誇張表現を見抜く。集計ミス・記載ミスの特定。</t>
    <phoneticPr fontId="204"/>
  </si>
  <si>
    <t>データを説明する</t>
    <phoneticPr fontId="204"/>
  </si>
  <si>
    <t>データの可視化（棒グラフ・折線グラフ・散布図・ヒートマップなどの作成）。分析結果の言語化。</t>
    <phoneticPr fontId="204"/>
  </si>
  <si>
    <t>データを扱う</t>
    <phoneticPr fontId="204"/>
  </si>
  <si>
    <t>データの入力</t>
    <phoneticPr fontId="204"/>
  </si>
  <si>
    <t>機械判読可能なデータの作成・表記方法（参考：総務省　機械判読可能なデータの表記方法の統一ルール）。</t>
    <phoneticPr fontId="204"/>
  </si>
  <si>
    <t>データの抽出・加工</t>
    <phoneticPr fontId="204"/>
  </si>
  <si>
    <t>データの抽出、データクレンジング（外れ値、異常値）、フィルタリング・ソート、結合、マッピング、サンプリング、集計・変換・演算。</t>
    <phoneticPr fontId="204"/>
  </si>
  <si>
    <t>データの出力</t>
    <phoneticPr fontId="204"/>
  </si>
  <si>
    <t>データのダウンロードと保存、ファイル形式。</t>
    <phoneticPr fontId="204"/>
  </si>
  <si>
    <t>データベース</t>
    <phoneticPr fontId="204"/>
  </si>
  <si>
    <t>データベース管理システム。データベースの種類：リレーショナルデータベース、キーバリュー形式。データベースの構造：テーブル、レコード、フィールド。データベースの設計：データの正規化の概要、ER図。</t>
    <phoneticPr fontId="204"/>
  </si>
  <si>
    <t>データによって判断する</t>
    <phoneticPr fontId="204"/>
  </si>
  <si>
    <t>データドリブンな判断プロセス</t>
    <phoneticPr fontId="204"/>
  </si>
  <si>
    <t>仮説構築。仮説の修正。一次情報を用いたデータの検証。データの信頼性の判断・明示（中身に誤りや偏りがないか、量が十分にあるか、出所や更新日が明確か、組織のルールに基づいて取り扱われているデータか等）。分析結果に基づいた意思決定。</t>
    <phoneticPr fontId="204"/>
  </si>
  <si>
    <t>分析アプローチ設計</t>
    <phoneticPr fontId="204"/>
  </si>
  <si>
    <t>必要なデータの確保。分析対象の構造把握。業務分析手法。データ・分析手法・可視化の方法の設計。</t>
    <phoneticPr fontId="204"/>
  </si>
  <si>
    <t>モニタリングの手法</t>
    <phoneticPr fontId="204"/>
  </si>
  <si>
    <t>モニタリングの手法。</t>
    <phoneticPr fontId="204"/>
  </si>
  <si>
    <t>デジタル技術</t>
    <phoneticPr fontId="204"/>
  </si>
  <si>
    <t>AI</t>
    <phoneticPr fontId="204"/>
  </si>
  <si>
    <t>AIの歴史</t>
    <phoneticPr fontId="204"/>
  </si>
  <si>
    <t>AIの定義。AIブームの変遷。過去のAIブームにおいて中心となった研究・技術（探索・推論　等）。</t>
    <phoneticPr fontId="204"/>
  </si>
  <si>
    <t>AIを作るために必要な手法・技術</t>
    <phoneticPr fontId="204"/>
  </si>
  <si>
    <t>機械学習の具体的手法：教師あり学習、教師なし学習、強化学習 等。深層学習の概要：ニューラルネットワーク、事前学習、ファインチューニング 等。AIプロジェクトの進め方 等</t>
    <phoneticPr fontId="204"/>
  </si>
  <si>
    <t>人間中心のAI社会原則</t>
    <phoneticPr fontId="204"/>
  </si>
  <si>
    <t>人間中心のAI社会原則、ELSI（Ethical, Legal and Social Issues）等</t>
    <phoneticPr fontId="204"/>
  </si>
  <si>
    <t>AIの得意分野・限界</t>
    <phoneticPr fontId="204"/>
  </si>
  <si>
    <t>強いAIと弱いAI 等。</t>
    <phoneticPr fontId="204"/>
  </si>
  <si>
    <t>AIに関する最新の技術動向</t>
    <phoneticPr fontId="204"/>
  </si>
  <si>
    <t>生成AI　等。</t>
    <phoneticPr fontId="204"/>
  </si>
  <si>
    <t>クラウド</t>
    <phoneticPr fontId="204"/>
  </si>
  <si>
    <t>クラウドの仕組み</t>
    <phoneticPr fontId="204"/>
  </si>
  <si>
    <t>オンプレミスとクラウドの違い。パブリッククラウドとプライベートクラウド。クラウドサービスにおけるセキュリティ対策。</t>
    <phoneticPr fontId="204"/>
  </si>
  <si>
    <t>クラウドサービスの提供形態</t>
    <phoneticPr fontId="204"/>
  </si>
  <si>
    <t>SaaS（Software as a Service）。IaaS（Infrastructure as a Service）。PaaS（Platform as a Service）。</t>
    <phoneticPr fontId="204"/>
  </si>
  <si>
    <t>クラウドに関する最新の技術動向</t>
    <phoneticPr fontId="204"/>
  </si>
  <si>
    <t>クラウドに関する最新の技術動向。</t>
    <phoneticPr fontId="204"/>
  </si>
  <si>
    <t>ハードウェア・ソフトウェア</t>
    <phoneticPr fontId="204"/>
  </si>
  <si>
    <t>ハードウェア</t>
    <phoneticPr fontId="204"/>
  </si>
  <si>
    <t>ハードウェアの構成要素：プロセッサ、メモリ、ストレージ、入出力機器。コンピュータ・入出力機器の種類：PC、サーバー、汎用機、スマートフォン、タブレット、ウェアラブル端末、スマートスピーカー、センサー、デジタルサイネージ、ドローン。</t>
    <phoneticPr fontId="204"/>
  </si>
  <si>
    <t>ソフトウェア</t>
    <phoneticPr fontId="204"/>
  </si>
  <si>
    <t>ソフトウェアの構成要素：OS、ミドルウェア、アプリケーション。オープンソースソフトウェア。プログラミング的思考：アルゴリズムの基本的な考え方、プログラミング言語の特徴。</t>
    <phoneticPr fontId="204"/>
  </si>
  <si>
    <t>企業における開発・運用</t>
    <phoneticPr fontId="204"/>
  </si>
  <si>
    <t>プロジェクトマネジメントの概要。サービスマネジメントの概要。</t>
    <phoneticPr fontId="204"/>
  </si>
  <si>
    <t>ハードウェア・ソフトウェアに関する最新の技術動向</t>
    <phoneticPr fontId="204"/>
  </si>
  <si>
    <t>ハードウェア・ソフトウェアに関する最新の技術動向。</t>
    <phoneticPr fontId="204"/>
  </si>
  <si>
    <t>ネットワーク</t>
    <phoneticPr fontId="204"/>
  </si>
  <si>
    <t>ネットワーク・インターネットの仕組み</t>
    <phoneticPr fontId="204"/>
  </si>
  <si>
    <t>ネットワーク方式（LAN・WAN）。接続装置（ハブ・ルーター）。通信プロトコル。IPアドレス。ドメイン。無線通信（Wi-Fi 等）。</t>
    <phoneticPr fontId="204"/>
  </si>
  <si>
    <t>インターネットサービス</t>
    <phoneticPr fontId="204"/>
  </si>
  <si>
    <t>電子メール。5G（モバイル）。リモート会議等のコミュニケーションサービス。ネット決済等の金融サービス。</t>
    <phoneticPr fontId="204"/>
  </si>
  <si>
    <t>ネットワークに関する最新の技術動向</t>
    <phoneticPr fontId="204"/>
  </si>
  <si>
    <t>ネットワークに関する最新の技術動向。</t>
    <phoneticPr fontId="204"/>
  </si>
  <si>
    <t>How</t>
    <phoneticPr fontId="204"/>
  </si>
  <si>
    <t>活用事例・利用方法</t>
    <phoneticPr fontId="204"/>
  </si>
  <si>
    <t>データ・デジタル技術の活用事例</t>
    <phoneticPr fontId="204"/>
  </si>
  <si>
    <t>事業活動におけるデータ・デジタル技術の活用事例</t>
    <phoneticPr fontId="204"/>
  </si>
  <si>
    <t>サービス：配膳ロボット導入、顧客情報を用いた購買傾向の分析。販売：バーチャル試着サービス、無人コンビニエンスストア。マーケティング：購買履歴に合わせたリコメンド機能、ビッグデータを用いたリスティング広告。製造：製造データの蓄積・分析（スマートファクトリー）、部品在庫の自動管理・調達。研究開発：研究業務のリモート化、研究データ基盤システムの構築。調達：電子契約システムの導入、サプライチェーン情報の一元化。物流：ブロックチェーンを用いた生産情報のトラッキング、顧客情報を用いた再配達の予防。</t>
    <phoneticPr fontId="204"/>
  </si>
  <si>
    <t>生成AIの活用事例</t>
    <phoneticPr fontId="204"/>
  </si>
  <si>
    <t>業務全般における文章作成・要約、情報収集、課題抽出、アイデア出しへの大規模言語モデルの利用等。顧客体験の改善、ビジネス変革等。</t>
    <phoneticPr fontId="204"/>
  </si>
  <si>
    <t>ツール利用</t>
    <phoneticPr fontId="204"/>
  </si>
  <si>
    <t>日常業務に関するツールの利用方法</t>
    <phoneticPr fontId="204"/>
  </si>
  <si>
    <t>コミュニケーションツール：メール、チャット、プロジェクト管理。オフィスツール：文字のサイズ・フォント変更、基本的な関数、表の作成、便利なショートカット。検索エンジン：検索のコツ。</t>
    <phoneticPr fontId="204"/>
  </si>
  <si>
    <t>生成AIの利用方法</t>
    <phoneticPr fontId="204"/>
  </si>
  <si>
    <t>画像生成ツール、文章生成ツール、音声生成ツール等の概要。指示（プロンプト）の手法。</t>
    <phoneticPr fontId="204"/>
  </si>
  <si>
    <t>自動化・効率化に関するデジタルツールの利用方法</t>
    <phoneticPr fontId="204"/>
  </si>
  <si>
    <t>ノーコード・ローコードツールの基礎知識。RPA、AutoMLなどの自動化・内製化ツールの概要。</t>
    <phoneticPr fontId="204"/>
  </si>
  <si>
    <t>留意点</t>
    <phoneticPr fontId="204"/>
  </si>
  <si>
    <t>セキュリティ</t>
    <phoneticPr fontId="204"/>
  </si>
  <si>
    <t>セキュリティの3要素</t>
    <phoneticPr fontId="204"/>
  </si>
  <si>
    <t>機密性。完全性。可用性。</t>
    <phoneticPr fontId="204"/>
  </si>
  <si>
    <t>セキュリティ技術</t>
    <phoneticPr fontId="204"/>
  </si>
  <si>
    <t>暗号。ワンタイムパスワード。ブロックチェーン。生体認証。</t>
    <phoneticPr fontId="204"/>
  </si>
  <si>
    <t>情報セキュリティマネジメントシステム（ISMS）</t>
    <phoneticPr fontId="204"/>
  </si>
  <si>
    <t>情報セキュリティマネジメントシステム（ISMS）。</t>
    <phoneticPr fontId="204"/>
  </si>
  <si>
    <t>個人がとるべきセキュリティ対策</t>
    <phoneticPr fontId="204"/>
  </si>
  <si>
    <t>IDやパスワードの管理。アクセス権の設定。覗き見防止。添付ファイル付きメールへの警戒。社外メールアドレスへの警戒。</t>
    <phoneticPr fontId="204"/>
  </si>
  <si>
    <t>モラル</t>
    <phoneticPr fontId="204"/>
  </si>
  <si>
    <t>ネット被害・SNS・生成AI等のトラブルの事例・対策</t>
    <phoneticPr fontId="204"/>
  </si>
  <si>
    <t>写真の位置情報による住所の流出。アカウントの乗っ取り。炎上。名誉棄損判決。SNSやAIツール、検索等の入力データによる情報漏洩。生成AIなどの学習データ利用。</t>
    <phoneticPr fontId="204"/>
  </si>
  <si>
    <t>データ利用における禁止事項や留意事項</t>
    <phoneticPr fontId="204"/>
  </si>
  <si>
    <t>結果の捏造。実験データの盗用。恣意的な結果の抽出。ELSI（Ethical, Legal, and Social Issues）。</t>
    <phoneticPr fontId="204"/>
  </si>
  <si>
    <t>コンプライアンス</t>
    <phoneticPr fontId="204"/>
  </si>
  <si>
    <t>個人情報の定義と個人情報に関する法律・留意事項</t>
    <phoneticPr fontId="204"/>
  </si>
  <si>
    <t>個人情報保護法。個人情報の取り扱いルール。業界団体等の示すプライバシー関連ガイドライン。</t>
    <phoneticPr fontId="204"/>
  </si>
  <si>
    <t>知的財産権が保護する対象</t>
    <phoneticPr fontId="204"/>
  </si>
  <si>
    <t>著作権、特許権、実用新案権、意匠権、商標権。不正競争防止法。</t>
    <phoneticPr fontId="204"/>
  </si>
  <si>
    <t>諸外国におけるデータ規制の内容</t>
    <phoneticPr fontId="204"/>
  </si>
  <si>
    <t>GDPR。CCPA。その他産業データの保護規制。</t>
    <phoneticPr fontId="204"/>
  </si>
  <si>
    <t>サービス利用規約を踏まえたデータの利用範囲</t>
    <phoneticPr fontId="204"/>
  </si>
  <si>
    <t>サービス提供側における入力データの管理/利用方法の確認。社内や組織における利用ルールの確認。</t>
    <phoneticPr fontId="204"/>
  </si>
  <si>
    <t>（備考）</t>
    <rPh sb="1" eb="3">
      <t>ビコウ</t>
    </rPh>
    <phoneticPr fontId="204"/>
  </si>
  <si>
    <t>注　１　訓練実施機関は、DXリテラシー標準を適宜参照しつつ、実施する職業訓練のカリキュラム等から習得を目指すスキル項目を確認し、含まれるものに、チェック欄に「✔」を入れ提出すること。</t>
    <rPh sb="45" eb="46">
      <t>トウ</t>
    </rPh>
    <phoneticPr fontId="204"/>
  </si>
  <si>
    <t>　　２　訓練カリキュラムにスキル項目に関連する訓練項目があれば、訓練実施機関の判断により学習項目を追加して差し支えないこと。</t>
    <phoneticPr fontId="204"/>
  </si>
  <si>
    <t>　　３　訓練実施機関は、チェックシートに添えて、DSSのスキル項目に対応する訓練カリキュラムの該当箇所がわかる資料等の書類を提出すること。</t>
    <rPh sb="4" eb="6">
      <t>クンレン</t>
    </rPh>
    <rPh sb="6" eb="8">
      <t>ジッシ</t>
    </rPh>
    <rPh sb="8" eb="10">
      <t>キカン</t>
    </rPh>
    <rPh sb="20" eb="21">
      <t>ソ</t>
    </rPh>
    <rPh sb="31" eb="33">
      <t>コウモク</t>
    </rPh>
    <rPh sb="34" eb="36">
      <t>タイオウ</t>
    </rPh>
    <rPh sb="38" eb="40">
      <t>クンレン</t>
    </rPh>
    <rPh sb="47" eb="49">
      <t>ガイトウ</t>
    </rPh>
    <rPh sb="49" eb="51">
      <t>カショ</t>
    </rPh>
    <rPh sb="55" eb="57">
      <t>シリョウ</t>
    </rPh>
    <rPh sb="57" eb="58">
      <t>トウ</t>
    </rPh>
    <rPh sb="59" eb="61">
      <t>ショルイ</t>
    </rPh>
    <rPh sb="62" eb="64">
      <t>テイシュツ</t>
    </rPh>
    <phoneticPr fontId="204"/>
  </si>
  <si>
    <t>託児サービスコース</t>
    <phoneticPr fontId="53"/>
  </si>
  <si>
    <r>
      <t xml:space="preserve">短時間訓練コース
</t>
    </r>
    <r>
      <rPr>
        <sz val="9"/>
        <color rgb="FFFF0000"/>
        <rFont val="ＭＳ Ｐゴシック"/>
        <family val="3"/>
        <charset val="128"/>
        <scheme val="minor"/>
      </rPr>
      <t>(月80時間以上100時間未満）</t>
    </r>
    <phoneticPr fontId="53"/>
  </si>
  <si>
    <t>　①　IT分野の訓練における基本奨励金の特例措置（IT特例）の適用に係る希望の有無（適用を希望する場合のみ「○」を記入）</t>
    <rPh sb="27" eb="29">
      <t>トクレイ</t>
    </rPh>
    <phoneticPr fontId="53"/>
  </si>
  <si>
    <t>　②　WEBデザインの訓練における基本奨励金の特例措置（WEB特例）の適用に係る希望の有無（適用を希望する場合のみ「○」を記入）</t>
    <phoneticPr fontId="53"/>
  </si>
  <si>
    <t>資格名称</t>
    <phoneticPr fontId="53"/>
  </si>
  <si>
    <t>担当する科目</t>
    <phoneticPr fontId="53"/>
  </si>
  <si>
    <t>※通信（同時双方向）で利用するソフトウェアは、通信（同時双方向）でソフトウェアを利用する期間（〇月〇日から△月△日まで）を記入してください。</t>
    <phoneticPr fontId="53"/>
  </si>
  <si>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r>
      <rPr>
        <sz val="12"/>
        <color rgb="FFFF0000"/>
        <rFont val="ＭＳ ゴシック"/>
        <family val="3"/>
        <charset val="128"/>
      </rPr>
      <t>※原則として、就職支援責任者の変更はできません。</t>
    </r>
    <phoneticPr fontId="53"/>
  </si>
  <si>
    <t>３　託児サービス付き訓練</t>
    <rPh sb="2" eb="4">
      <t>タクジ</t>
    </rPh>
    <rPh sb="8" eb="9">
      <t>ツ</t>
    </rPh>
    <rPh sb="10" eb="12">
      <t>クンレン</t>
    </rPh>
    <phoneticPr fontId="53"/>
  </si>
  <si>
    <t>（１）託児サービス支援付き訓練としての設定している場合はチェックを入れてください。</t>
    <phoneticPr fontId="53"/>
  </si>
  <si>
    <t>託児サービス付き訓練として申請している。</t>
    <rPh sb="0" eb="2">
      <t>タクジ</t>
    </rPh>
    <rPh sb="6" eb="7">
      <t>ツ</t>
    </rPh>
    <rPh sb="8" eb="10">
      <t>クンレン</t>
    </rPh>
    <rPh sb="13" eb="15">
      <t>シンセイ</t>
    </rPh>
    <phoneticPr fontId="53"/>
  </si>
  <si>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53"/>
  </si>
  <si>
    <t>４　託児サービス付き訓練</t>
    <rPh sb="2" eb="4">
      <t>タクジ</t>
    </rPh>
    <rPh sb="8" eb="9">
      <t>ツ</t>
    </rPh>
    <rPh sb="10" eb="12">
      <t>クンレン</t>
    </rPh>
    <phoneticPr fontId="53"/>
  </si>
  <si>
    <r>
      <t xml:space="preserve">  </t>
    </r>
    <r>
      <rPr>
        <b/>
        <sz val="14"/>
        <color rgb="FFFF0000"/>
        <rFont val="ＭＳ ゴシック"/>
        <family val="3"/>
        <charset val="128"/>
      </rPr>
      <t>１３</t>
    </r>
    <r>
      <rPr>
        <b/>
        <sz val="14"/>
        <rFont val="ＭＳ ゴシック"/>
        <family val="3"/>
        <charset val="128"/>
      </rPr>
      <t>　ISO29993及びISO21001の審査登録証</t>
    </r>
    <phoneticPr fontId="53"/>
  </si>
  <si>
    <r>
      <t>　</t>
    </r>
    <r>
      <rPr>
        <b/>
        <sz val="14"/>
        <color rgb="FFFF0000"/>
        <rFont val="ＭＳ ゴシック"/>
        <family val="3"/>
        <charset val="128"/>
      </rPr>
      <t>１４</t>
    </r>
    <r>
      <rPr>
        <b/>
        <sz val="14"/>
        <rFont val="ＭＳ ゴシック"/>
        <family val="3"/>
        <charset val="128"/>
      </rPr>
      <t>　サービスガイドライン研修修了証書等</t>
    </r>
    <rPh sb="14" eb="16">
      <t>ケンシュウ</t>
    </rPh>
    <rPh sb="16" eb="18">
      <t>シュウリョウ</t>
    </rPh>
    <rPh sb="18" eb="20">
      <t>ショウショ</t>
    </rPh>
    <rPh sb="20" eb="21">
      <t>トウ</t>
    </rPh>
    <phoneticPr fontId="53"/>
  </si>
  <si>
    <r>
      <t>　</t>
    </r>
    <r>
      <rPr>
        <b/>
        <sz val="14"/>
        <color rgb="FFFF0000"/>
        <rFont val="ＭＳ ゴシック"/>
        <family val="3"/>
        <charset val="128"/>
      </rPr>
      <t>１５</t>
    </r>
    <r>
      <rPr>
        <b/>
        <sz val="14"/>
        <rFont val="ＭＳ ゴシック"/>
        <family val="3"/>
        <charset val="128"/>
      </rPr>
      <t>　職業訓練サービスガイドライン研修受講者（講師又は事務担当者の場合）を直接雇用していることが分かる書類</t>
    </r>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53"/>
  </si>
  <si>
    <r>
      <t>　</t>
    </r>
    <r>
      <rPr>
        <b/>
        <sz val="14"/>
        <color rgb="FFFF0000"/>
        <rFont val="ＭＳ ゴシック"/>
        <family val="3"/>
        <charset val="128"/>
      </rPr>
      <t>１６</t>
    </r>
    <r>
      <rPr>
        <b/>
        <sz val="14"/>
        <rFont val="ＭＳ ゴシック"/>
        <family val="3"/>
        <charset val="128"/>
      </rPr>
      <t>　サービスガイドラインに基づく自己診断表</t>
    </r>
    <rPh sb="15" eb="16">
      <t>モト</t>
    </rPh>
    <rPh sb="18" eb="20">
      <t>ジコ</t>
    </rPh>
    <rPh sb="20" eb="23">
      <t>シンダンヒョウ</t>
    </rPh>
    <phoneticPr fontId="53"/>
  </si>
  <si>
    <r>
      <t>　</t>
    </r>
    <r>
      <rPr>
        <b/>
        <sz val="14"/>
        <color rgb="FFFF0000"/>
        <rFont val="ＭＳ ゴシック"/>
        <family val="3"/>
        <charset val="128"/>
      </rPr>
      <t>１７</t>
    </r>
    <r>
      <rPr>
        <b/>
        <sz val="14"/>
        <rFont val="ＭＳ ゴシック"/>
        <family val="3"/>
        <charset val="128"/>
      </rPr>
      <t>　職業訓練サービスガイドライン適合事業所認定の認定証</t>
    </r>
    <rPh sb="4" eb="6">
      <t>ショクギョウ</t>
    </rPh>
    <rPh sb="6" eb="8">
      <t>クンレン</t>
    </rPh>
    <rPh sb="18" eb="20">
      <t>テキゴウ</t>
    </rPh>
    <rPh sb="20" eb="23">
      <t>ジギョウショ</t>
    </rPh>
    <rPh sb="23" eb="25">
      <t>ニンテイ</t>
    </rPh>
    <phoneticPr fontId="53"/>
  </si>
  <si>
    <r>
      <t>　</t>
    </r>
    <r>
      <rPr>
        <sz val="14"/>
        <color rgb="FFFF0000"/>
        <rFont val="ＭＳ ゴシック"/>
        <family val="3"/>
        <charset val="128"/>
      </rPr>
      <t>（４）やむを得ず訓練を途中で中止した場合であっても、受講者保護等の観点から、訓練中止後</t>
    </r>
    <phoneticPr fontId="53"/>
  </si>
  <si>
    <t>　　　に必要な対応（職業訓練受講給付金支給申請書（様式B-6）の受講証明等）が可能な体制を確</t>
    <phoneticPr fontId="53"/>
  </si>
  <si>
    <t>　　　保されていること。</t>
    <phoneticPr fontId="53"/>
  </si>
  <si>
    <r>
      <t xml:space="preserve">選定における加点要素確認表（実績枠）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sz val="18"/>
        <rFont val="ＭＳ Ｐ明朝"/>
        <family val="1"/>
        <charset val="128"/>
      </rPr>
      <t xml:space="preserve">
・　自己診断表（写）</t>
    </r>
    <r>
      <rPr>
        <b/>
        <sz val="18"/>
        <rFont val="ＭＳ Ｐ明朝"/>
        <family val="1"/>
        <charset val="128"/>
      </rPr>
      <t xml:space="preserve">《省》
</t>
    </r>
    <r>
      <rPr>
        <sz val="18"/>
        <rFont val="ＭＳ Ｐ明朝"/>
        <family val="1"/>
        <charset val="128"/>
      </rPr>
      <t>・　職業訓練サービスガイドライン適合事業所認定の認定書（写）</t>
    </r>
    <r>
      <rPr>
        <b/>
        <sz val="18"/>
        <rFont val="ＭＳ Ｐ明朝"/>
        <family val="1"/>
        <charset val="128"/>
      </rPr>
      <t>《省》</t>
    </r>
    <rPh sb="68" eb="70">
      <t>シュトク</t>
    </rPh>
    <rPh sb="74" eb="76">
      <t>バアイ</t>
    </rPh>
    <rPh sb="77" eb="79">
      <t>カテン</t>
    </rPh>
    <rPh sb="82" eb="84">
      <t>シカク</t>
    </rPh>
    <rPh sb="84" eb="85">
      <t>トウ</t>
    </rPh>
    <rPh sb="86" eb="88">
      <t>カクニン</t>
    </rPh>
    <rPh sb="92" eb="94">
      <t>ショルイ</t>
    </rPh>
    <rPh sb="106" eb="109">
      <t>トウロクショウ</t>
    </rPh>
    <rPh sb="154" eb="155">
      <t>ショウ</t>
    </rPh>
    <phoneticPr fontId="53"/>
  </si>
  <si>
    <r>
      <t xml:space="preserve">選定における加点要素確認表（新規参入枠）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sz val="18"/>
        <rFont val="ＭＳ Ｐ明朝"/>
        <family val="1"/>
        <charset val="128"/>
      </rPr>
      <t xml:space="preserve">
・　自己診断表（写）</t>
    </r>
    <r>
      <rPr>
        <b/>
        <sz val="18"/>
        <rFont val="ＭＳ Ｐ明朝"/>
        <family val="1"/>
        <charset val="128"/>
      </rPr>
      <t>《省》</t>
    </r>
    <r>
      <rPr>
        <sz val="18"/>
        <rFont val="ＭＳ Ｐ明朝"/>
        <family val="1"/>
        <charset val="128"/>
      </rPr>
      <t xml:space="preserve">
・　委託訓練契約書（写）等
・　職業訓練サービスガイドライン適合事業所認定の認定書（写）</t>
    </r>
    <r>
      <rPr>
        <b/>
        <sz val="18"/>
        <rFont val="ＭＳ Ｐ明朝"/>
        <family val="1"/>
        <charset val="128"/>
      </rPr>
      <t>《省》</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6" eb="157">
      <t>ショウ</t>
    </rPh>
    <rPh sb="161" eb="163">
      <t>イタク</t>
    </rPh>
    <rPh sb="163" eb="165">
      <t>クンレン</t>
    </rPh>
    <rPh sb="165" eb="168">
      <t>ケイヤクショ</t>
    </rPh>
    <rPh sb="169" eb="170">
      <t>ウツ</t>
    </rPh>
    <rPh sb="171" eb="172">
      <t>ナド</t>
    </rPh>
    <phoneticPr fontId="53"/>
  </si>
  <si>
    <r>
      <t>　１　担当する科目の訓練内容に関する</t>
    </r>
    <r>
      <rPr>
        <sz val="11"/>
        <color rgb="FFFF0000"/>
        <rFont val="ＭＳ Ｐゴシック"/>
        <family val="3"/>
        <charset val="128"/>
      </rPr>
      <t>資格</t>
    </r>
    <rPh sb="3" eb="5">
      <t>タントウ</t>
    </rPh>
    <rPh sb="7" eb="9">
      <t>カモク</t>
    </rPh>
    <rPh sb="10" eb="12">
      <t>クンレン</t>
    </rPh>
    <rPh sb="12" eb="14">
      <t>ナイヨウ</t>
    </rPh>
    <rPh sb="15" eb="16">
      <t>カン</t>
    </rPh>
    <rPh sb="18" eb="20">
      <t>シカク</t>
    </rPh>
    <phoneticPr fontId="5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</si>
</sst>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176" formatCode="0_ "/>
    <numFmt numFmtId="177" formatCode="0.0%"/>
    <numFmt numFmtId="178" formatCode="[$-411]ggge&quot;年&quot;m&quot;月&quot;d&quot;日&quot;;@"/>
    <numFmt numFmtId="179" formatCode="\(#\)"/>
    <numFmt numFmtId="180" formatCode="m&quot;月&quot;d&quot;日&quot;;@"/>
    <numFmt numFmtId="181" formatCode="d"/>
    <numFmt numFmtId="182" formatCode="0&quot;H&quot;"/>
    <numFmt numFmtId="183" formatCode="0_);[Red]\(0\)"/>
    <numFmt numFmtId="184" formatCode="h:mm;@"/>
    <numFmt numFmtId="185" formatCode="[$-411]ggge&quot;年&quot;m&quot;月&quot;d&quot;日&quot;\(aaa\)"/>
    <numFmt numFmtId="186" formatCode="[$-411]ge\.m\.d;@"/>
    <numFmt numFmtId="187" formatCode="m/d;@"/>
    <numFmt numFmtId="188" formatCode="#,##0\ "/>
    <numFmt numFmtId="189" formatCode="#,###&quot;人&quot;"/>
    <numFmt numFmtId="190" formatCode="#,###&quot;時間&quot;"/>
    <numFmt numFmtId="191" formatCode="0.00_ "/>
    <numFmt numFmtId="192" formatCode="&quot;(&quot;@&quot;)&quot;"/>
    <numFmt numFmtId="193" formatCode="m"/>
    <numFmt numFmtId="194" formatCode="\(0\)"/>
    <numFmt numFmtId="195" formatCode="#,##0&quot;円&quot;"/>
    <numFmt numFmtId="196" formatCode="yyyy&quot;年&quot;m&quot;月&quot;d&quot;日&quot;;@"/>
    <numFmt numFmtId="197" formatCode="00"/>
    <numFmt numFmtId="198" formatCode="#,##0&quot;時間&quot;"/>
    <numFmt numFmtId="199" formatCode="#,##0_ "/>
    <numFmt numFmtId="200" formatCode="m/d\(aaa\)"/>
    <numFmt numFmtId="201" formatCode="ggge&quot;年&quot;m&quot;月&quot;d&quot;日&quot;\(aaa\)"/>
    <numFmt numFmtId="202" formatCode="[$-F800]dddd\,\ mmmm\ dd\,\ yyyy"/>
    <numFmt numFmtId="203" formatCode="[&gt;=43831]&quot;令和2年&quot;m&quot;月&quot;d&quot;日&quot;;[&gt;=43586]&quot;令和元年&quot;m&quot;月&quot;d&quot;日&quot;;ggge&quot;年&quot;m&quot;月&quot;d&quot;日&quot;"/>
    <numFmt numFmtId="204" formatCode="#,##0.00_ "/>
    <numFmt numFmtId="205" formatCode="\※[$-411]ggge&quot;年&quot;m&quot;月&quot;d&quot;日&quot;\(aaa\)&quot;開講コース指定来所日の設定について&quot;"/>
    <numFmt numFmtId="206" formatCode="[&gt;=44197]&quot;令和3年&quot;m&quot;月&quot;d&quot;日&quot;;[&gt;=43831]&quot;令和2年&quot;m&quot;月&quot;d&quot;日&quot;;ggge&quot;年&quot;m&quot;月&quot;d&quot;日&quot;"/>
    <numFmt numFmtId="207" formatCode="[$-411]ge\.m\.d\(aaa\);@"/>
    <numFmt numFmtId="208" formatCode="[$-411]&quot;～&quot;ge\.m\.d\(aaa\);@"/>
    <numFmt numFmtId="209" formatCode="m&quot;月&quot;d&quot;日&quot;\(aaa\)"/>
    <numFmt numFmtId="210" formatCode="0&quot;日&quot;"/>
  </numFmts>
  <fonts count="33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name val="ＭＳ Ｐゴシック"/>
      <family val="3"/>
      <charset val="128"/>
    </font>
    <font>
      <sz val="6"/>
      <name val="ＭＳ Ｐゴシック"/>
      <family val="3"/>
      <charset val="128"/>
    </font>
    <font>
      <sz val="14"/>
      <name val="ＭＳ 明朝"/>
      <family val="1"/>
      <charset val="128"/>
    </font>
    <font>
      <b/>
      <sz val="14"/>
      <name val="ＭＳ 明朝"/>
      <family val="1"/>
      <charset val="128"/>
    </font>
    <font>
      <sz val="11"/>
      <name val="ＭＳ 明朝"/>
      <family val="1"/>
      <charset val="128"/>
    </font>
    <font>
      <sz val="10"/>
      <name val="ＭＳ 明朝"/>
      <family val="1"/>
      <charset val="128"/>
    </font>
    <font>
      <sz val="26"/>
      <name val="ＭＳ 明朝"/>
      <family val="1"/>
      <charset val="128"/>
    </font>
    <font>
      <b/>
      <sz val="20"/>
      <name val="ＭＳ 明朝"/>
      <family val="1"/>
      <charset val="128"/>
    </font>
    <font>
      <sz val="16"/>
      <name val="ＭＳ 明朝"/>
      <family val="1"/>
      <charset val="128"/>
    </font>
    <font>
      <sz val="13"/>
      <name val="ＭＳ 明朝"/>
      <family val="1"/>
      <charset val="128"/>
    </font>
    <font>
      <u/>
      <sz val="16"/>
      <name val="ＭＳ 明朝"/>
      <family val="1"/>
      <charset val="128"/>
    </font>
    <font>
      <sz val="18"/>
      <name val="ＭＳ 明朝"/>
      <family val="1"/>
      <charset val="128"/>
    </font>
    <font>
      <b/>
      <sz val="16"/>
      <name val="ＭＳ 明朝"/>
      <family val="1"/>
      <charset val="128"/>
    </font>
    <font>
      <sz val="16"/>
      <name val="ＭＳ Ｐゴシック"/>
      <family val="3"/>
      <charset val="128"/>
    </font>
    <font>
      <sz val="10"/>
      <name val="ＭＳ ゴシック"/>
      <family val="3"/>
      <charset val="128"/>
    </font>
    <font>
      <sz val="11"/>
      <name val="ＭＳ ゴシック"/>
      <family val="3"/>
      <charset val="128"/>
    </font>
    <font>
      <sz val="14"/>
      <name val="ＭＳ ゴシック"/>
      <family val="3"/>
      <charset val="128"/>
    </font>
    <font>
      <sz val="14"/>
      <name val="ＭＳ Ｐゴシック"/>
      <family val="3"/>
      <charset val="128"/>
    </font>
    <font>
      <sz val="12"/>
      <name val="ＭＳ ゴシック"/>
      <family val="3"/>
      <charset val="128"/>
    </font>
    <font>
      <sz val="12"/>
      <name val="ＭＳ Ｐゴシック"/>
      <family val="3"/>
      <charset val="128"/>
    </font>
    <font>
      <sz val="12"/>
      <color indexed="8"/>
      <name val="ＭＳ Ｐゴシック"/>
      <family val="3"/>
      <charset val="128"/>
    </font>
    <font>
      <sz val="14"/>
      <color indexed="8"/>
      <name val="ＭＳ Ｐゴシック"/>
      <family val="3"/>
      <charset val="128"/>
    </font>
    <font>
      <sz val="18"/>
      <color indexed="8"/>
      <name val="ＭＳ Ｐゴシック"/>
      <family val="3"/>
      <charset val="128"/>
    </font>
    <font>
      <sz val="10"/>
      <name val="ＭＳ Ｐゴシック"/>
      <family val="3"/>
      <charset val="128"/>
    </font>
    <font>
      <sz val="11"/>
      <color indexed="10"/>
      <name val="ＭＳ Ｐゴシック"/>
      <family val="3"/>
      <charset val="128"/>
    </font>
    <font>
      <sz val="18"/>
      <name val="ＭＳ Ｐゴシック"/>
      <family val="3"/>
      <charset val="128"/>
    </font>
    <font>
      <u/>
      <sz val="11"/>
      <name val="ＭＳ Ｐゴシック"/>
      <family val="3"/>
      <charset val="128"/>
    </font>
    <font>
      <sz val="18"/>
      <name val="ＭＳ ゴシック"/>
      <family val="3"/>
      <charset val="128"/>
    </font>
    <font>
      <sz val="18"/>
      <color indexed="8"/>
      <name val="ＭＳ ゴシック"/>
      <family val="3"/>
      <charset val="128"/>
    </font>
    <font>
      <sz val="11"/>
      <color indexed="8"/>
      <name val="ＭＳ ゴシック"/>
      <family val="3"/>
      <charset val="128"/>
    </font>
    <font>
      <sz val="14"/>
      <color indexed="8"/>
      <name val="ＭＳ ゴシック"/>
      <family val="3"/>
      <charset val="128"/>
    </font>
    <font>
      <sz val="16"/>
      <name val="ＭＳ ゴシック"/>
      <family val="3"/>
      <charset val="128"/>
    </font>
    <font>
      <b/>
      <sz val="9"/>
      <color indexed="81"/>
      <name val="ＭＳ Ｐゴシック"/>
      <family val="3"/>
      <charset val="128"/>
    </font>
    <font>
      <b/>
      <sz val="11"/>
      <name val="ＭＳ Ｐゴシック"/>
      <family val="3"/>
      <charset val="128"/>
    </font>
    <font>
      <sz val="6"/>
      <name val="ＭＳ Ｐゴシック"/>
      <family val="3"/>
      <charset val="128"/>
    </font>
    <font>
      <b/>
      <sz val="12"/>
      <name val="ＭＳ Ｐゴシック"/>
      <family val="3"/>
      <charset val="128"/>
    </font>
    <font>
      <strike/>
      <sz val="12"/>
      <name val="ＭＳ ゴシック"/>
      <family val="3"/>
      <charset val="128"/>
    </font>
    <font>
      <u/>
      <sz val="12"/>
      <name val="ＭＳ ゴシック"/>
      <family val="3"/>
      <charset val="128"/>
    </font>
    <font>
      <sz val="8"/>
      <name val="ＭＳ Ｐゴシック"/>
      <family val="3"/>
      <charset val="128"/>
    </font>
    <font>
      <strike/>
      <sz val="10"/>
      <name val="ＭＳ ゴシック"/>
      <family val="3"/>
      <charset val="128"/>
    </font>
    <font>
      <sz val="7"/>
      <name val="ＭＳ Ｐゴシック"/>
      <family val="3"/>
      <charset val="128"/>
    </font>
    <font>
      <b/>
      <sz val="16"/>
      <name val="ＭＳ Ｐゴシック"/>
      <family val="3"/>
      <charset val="128"/>
    </font>
    <font>
      <sz val="6"/>
      <name val="HGｺﾞｼｯｸM"/>
      <family val="3"/>
      <charset val="128"/>
    </font>
    <font>
      <sz val="10"/>
      <color indexed="8"/>
      <name val="ＭＳ Ｐゴシック"/>
      <family val="3"/>
      <charset val="128"/>
    </font>
    <font>
      <sz val="9"/>
      <name val="ＭＳ Ｐゴシック"/>
      <family val="3"/>
      <charset val="128"/>
    </font>
    <font>
      <b/>
      <sz val="28"/>
      <name val="ＭＳ Ｐゴシック"/>
      <family val="3"/>
      <charset val="128"/>
    </font>
    <font>
      <sz val="9"/>
      <name val="ＭＳ Ｐゴシック"/>
      <family val="3"/>
      <charset val="128"/>
    </font>
    <font>
      <sz val="16"/>
      <color indexed="10"/>
      <name val="ＭＳ Ｐゴシック"/>
      <family val="3"/>
      <charset val="128"/>
    </font>
    <font>
      <sz val="16"/>
      <color indexed="8"/>
      <name val="ＭＳ Ｐゴシック"/>
      <family val="3"/>
      <charset val="128"/>
    </font>
    <font>
      <sz val="12"/>
      <name val="ＭＳ 明朝"/>
      <family val="1"/>
      <charset val="128"/>
    </font>
    <font>
      <b/>
      <sz val="9"/>
      <name val="ＭＳ Ｐゴシック"/>
      <family val="3"/>
      <charset val="128"/>
    </font>
    <font>
      <b/>
      <sz val="12"/>
      <color indexed="10"/>
      <name val="ＭＳ Ｐゴシック"/>
      <family val="3"/>
      <charset val="128"/>
    </font>
    <font>
      <b/>
      <sz val="14"/>
      <color indexed="8"/>
      <name val="ＭＳ Ｐゴシック"/>
      <family val="3"/>
      <charset val="128"/>
    </font>
    <font>
      <b/>
      <sz val="16"/>
      <color indexed="8"/>
      <name val="ＭＳ Ｐゴシック"/>
      <family val="3"/>
      <charset val="128"/>
    </font>
    <font>
      <b/>
      <sz val="14"/>
      <name val="ＭＳ Ｐゴシック"/>
      <family val="3"/>
      <charset val="128"/>
    </font>
    <font>
      <sz val="14"/>
      <name val="ＭＳ Ｐゴシック"/>
      <family val="3"/>
      <charset val="128"/>
    </font>
    <font>
      <b/>
      <sz val="12"/>
      <color indexed="8"/>
      <name val="ＭＳ Ｐゴシック"/>
      <family val="3"/>
      <charset val="128"/>
    </font>
    <font>
      <b/>
      <sz val="9"/>
      <name val="ＭＳ 明朝"/>
      <family val="1"/>
      <charset val="128"/>
    </font>
    <font>
      <b/>
      <sz val="14"/>
      <name val="ＭＳ ゴシック"/>
      <family val="3"/>
      <charset val="128"/>
    </font>
    <font>
      <sz val="22"/>
      <color indexed="8"/>
      <name val="ＭＳ Ｐゴシック"/>
      <family val="3"/>
      <charset val="128"/>
    </font>
    <font>
      <b/>
      <sz val="11"/>
      <color indexed="8"/>
      <name val="ＭＳ Ｐゴシック"/>
      <family val="3"/>
      <charset val="128"/>
    </font>
    <font>
      <b/>
      <sz val="9"/>
      <color indexed="8"/>
      <name val="ＭＳ Ｐゴシック"/>
      <family val="3"/>
      <charset val="128"/>
    </font>
    <font>
      <b/>
      <sz val="11"/>
      <color indexed="10"/>
      <name val="ＭＳ Ｐゴシック"/>
      <family val="3"/>
      <charset val="128"/>
    </font>
    <font>
      <sz val="14"/>
      <name val="HGS創英角ｺﾞｼｯｸUB"/>
      <family val="3"/>
      <charset val="128"/>
    </font>
    <font>
      <sz val="20"/>
      <color indexed="8"/>
      <name val="HGP創英角ｺﾞｼｯｸUB"/>
      <family val="3"/>
      <charset val="128"/>
    </font>
    <font>
      <b/>
      <sz val="10"/>
      <name val="ＭＳ Ｐゴシック"/>
      <family val="3"/>
      <charset val="128"/>
    </font>
    <font>
      <sz val="10"/>
      <color indexed="10"/>
      <name val="ＭＳ Ｐゴシック"/>
      <family val="3"/>
      <charset val="128"/>
    </font>
    <font>
      <sz val="9"/>
      <color indexed="81"/>
      <name val="ＭＳ Ｐゴシック"/>
      <family val="3"/>
      <charset val="128"/>
    </font>
    <font>
      <sz val="13"/>
      <name val="ＭＳ ゴシック"/>
      <family val="3"/>
      <charset val="128"/>
    </font>
    <font>
      <sz val="11"/>
      <color indexed="10"/>
      <name val="ＭＳ Ｐゴシック"/>
      <family val="3"/>
      <charset val="128"/>
    </font>
    <font>
      <sz val="10"/>
      <color indexed="10"/>
      <name val="ＭＳ Ｐゴシック"/>
      <family val="3"/>
      <charset val="128"/>
    </font>
    <font>
      <b/>
      <sz val="12"/>
      <color indexed="10"/>
      <name val="ＭＳ Ｐゴシック"/>
      <family val="3"/>
      <charset val="128"/>
    </font>
    <font>
      <b/>
      <sz val="15"/>
      <name val="ＭＳ Ｐゴシック"/>
      <family val="3"/>
      <charset val="128"/>
    </font>
    <font>
      <sz val="48"/>
      <color indexed="8"/>
      <name val="HGP創英角ｺﾞｼｯｸUB"/>
      <family val="3"/>
      <charset val="128"/>
    </font>
    <font>
      <sz val="20"/>
      <color indexed="8"/>
      <name val="ＭＳ Ｐゴシック"/>
      <family val="3"/>
      <charset val="128"/>
    </font>
    <font>
      <b/>
      <sz val="10"/>
      <color indexed="8"/>
      <name val="ＭＳ Ｐゴシック"/>
      <family val="3"/>
      <charset val="128"/>
    </font>
    <font>
      <sz val="20"/>
      <color indexed="9"/>
      <name val="ＭＳ Ｐゴシック"/>
      <family val="3"/>
      <charset val="128"/>
    </font>
    <font>
      <sz val="19"/>
      <color indexed="9"/>
      <name val="ＭＳ Ｐゴシック"/>
      <family val="3"/>
      <charset val="128"/>
    </font>
    <font>
      <sz val="19"/>
      <color indexed="9"/>
      <name val="Calibri"/>
      <family val="2"/>
    </font>
    <font>
      <sz val="20"/>
      <name val="ＭＳ Ｐゴシック"/>
      <family val="3"/>
      <charset val="128"/>
    </font>
    <font>
      <b/>
      <sz val="10"/>
      <color indexed="81"/>
      <name val="ＭＳ Ｐゴシック"/>
      <family val="3"/>
      <charset val="128"/>
    </font>
    <font>
      <sz val="6"/>
      <name val="ＭＳ ゴシック"/>
      <family val="3"/>
      <charset val="128"/>
    </font>
    <font>
      <sz val="9"/>
      <name val="ＭＳ ゴシック"/>
      <family val="3"/>
      <charset val="128"/>
    </font>
    <font>
      <sz val="16"/>
      <color indexed="8"/>
      <name val="ＭＳ Ｐゴシック"/>
      <family val="3"/>
      <charset val="128"/>
    </font>
    <font>
      <sz val="20"/>
      <color indexed="10"/>
      <name val="ＭＳ Ｐゴシック"/>
      <family val="3"/>
      <charset val="128"/>
    </font>
    <font>
      <u/>
      <sz val="13"/>
      <color indexed="12"/>
      <name val="ＭＳ Ｐゴシック"/>
      <family val="3"/>
      <charset val="128"/>
    </font>
    <font>
      <sz val="15"/>
      <color indexed="8"/>
      <name val="ＭＳ Ｐゴシック"/>
      <family val="3"/>
      <charset val="128"/>
    </font>
    <font>
      <u/>
      <sz val="16"/>
      <color indexed="12"/>
      <name val="ＭＳ Ｐゴシック"/>
      <family val="3"/>
      <charset val="128"/>
    </font>
    <font>
      <b/>
      <sz val="11"/>
      <color indexed="10"/>
      <name val="ＭＳ Ｐゴシック"/>
      <family val="3"/>
      <charset val="128"/>
    </font>
    <font>
      <strike/>
      <sz val="11"/>
      <name val="ＭＳ Ｐゴシック"/>
      <family val="3"/>
      <charset val="128"/>
    </font>
    <font>
      <sz val="10.5"/>
      <color indexed="10"/>
      <name val="ＭＳ Ｐゴシック"/>
      <family val="3"/>
      <charset val="128"/>
    </font>
    <font>
      <b/>
      <sz val="14"/>
      <color indexed="10"/>
      <name val="ＭＳ 明朝"/>
      <family val="1"/>
      <charset val="128"/>
    </font>
    <font>
      <sz val="14"/>
      <color indexed="10"/>
      <name val="ＭＳ 明朝"/>
      <family val="1"/>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b/>
      <sz val="12"/>
      <color indexed="8"/>
      <name val="ＭＳ 明朝"/>
      <family val="1"/>
      <charset val="128"/>
    </font>
    <font>
      <sz val="12"/>
      <color indexed="8"/>
      <name val="ＭＳ 明朝"/>
      <family val="1"/>
      <charset val="128"/>
    </font>
    <font>
      <sz val="11"/>
      <color indexed="8"/>
      <name val="ＭＳ 明朝"/>
      <family val="1"/>
      <charset val="128"/>
    </font>
    <font>
      <sz val="12"/>
      <color indexed="8"/>
      <name val="ＭＳ 明朝"/>
      <family val="1"/>
      <charset val="128"/>
    </font>
    <font>
      <b/>
      <sz val="11"/>
      <color indexed="10"/>
      <name val="ＭＳ 明朝"/>
      <family val="1"/>
      <charset val="128"/>
    </font>
    <font>
      <b/>
      <sz val="13"/>
      <color indexed="10"/>
      <name val="ＭＳ Ｐゴシック"/>
      <family val="3"/>
      <charset val="128"/>
    </font>
    <font>
      <sz val="12.1"/>
      <color indexed="63"/>
      <name val="ＭＳ Ｐゴシック"/>
      <family val="3"/>
      <charset val="128"/>
    </font>
    <font>
      <u/>
      <sz val="20"/>
      <color indexed="12"/>
      <name val="ＭＳ Ｐゴシック"/>
      <family val="3"/>
      <charset val="128"/>
    </font>
    <font>
      <sz val="11"/>
      <color indexed="81"/>
      <name val="ＭＳ Ｐゴシック"/>
      <family val="3"/>
      <charset val="128"/>
    </font>
    <font>
      <b/>
      <sz val="11"/>
      <color indexed="81"/>
      <name val="ＭＳ Ｐゴシック"/>
      <family val="3"/>
      <charset val="128"/>
    </font>
    <font>
      <sz val="20"/>
      <name val="ＭＳ 明朝"/>
      <family val="1"/>
      <charset val="128"/>
    </font>
    <font>
      <sz val="10.5"/>
      <name val="ＭＳ Ｐゴシック"/>
      <family val="3"/>
      <charset val="128"/>
    </font>
    <font>
      <sz val="13"/>
      <name val="ＭＳ Ｐゴシック"/>
      <family val="3"/>
      <charset val="128"/>
    </font>
    <font>
      <sz val="12"/>
      <color indexed="8"/>
      <name val="ＭＳ ゴシック"/>
      <family val="3"/>
      <charset val="128"/>
    </font>
    <font>
      <sz val="10"/>
      <color indexed="8"/>
      <name val="ＭＳ ゴシック"/>
      <family val="3"/>
      <charset val="128"/>
    </font>
    <font>
      <sz val="11"/>
      <name val="ＭＳ Ｐゴシック"/>
      <family val="3"/>
      <charset val="128"/>
    </font>
    <font>
      <sz val="11"/>
      <color indexed="8"/>
      <name val="ＭＳ Ｐゴシック"/>
      <family val="3"/>
      <charset val="128"/>
    </font>
    <font>
      <sz val="12"/>
      <name val="ＭＳ Ｐゴシック"/>
      <family val="3"/>
      <charset val="128"/>
    </font>
    <font>
      <sz val="10"/>
      <name val="ＭＳ Ｐゴシック"/>
      <family val="3"/>
      <charset val="128"/>
    </font>
    <font>
      <sz val="14"/>
      <color indexed="10"/>
      <name val="ＭＳ ゴシック"/>
      <family val="3"/>
      <charset val="128"/>
    </font>
    <font>
      <sz val="11"/>
      <color indexed="10"/>
      <name val="ＭＳ Ｐゴシック"/>
      <family val="3"/>
      <charset val="128"/>
    </font>
    <font>
      <sz val="15"/>
      <color indexed="8"/>
      <name val="ＭＳ Ｐゴシック"/>
      <family val="3"/>
      <charset val="128"/>
    </font>
    <font>
      <sz val="18"/>
      <color indexed="8"/>
      <name val="ＭＳ Ｐゴシック"/>
      <family val="3"/>
      <charset val="128"/>
    </font>
    <font>
      <sz val="11"/>
      <color indexed="8"/>
      <name val="ＭＳ Ｐゴシック"/>
      <family val="3"/>
      <charset val="128"/>
    </font>
    <font>
      <sz val="20"/>
      <color indexed="8"/>
      <name val="ＭＳ Ｐゴシック"/>
      <family val="3"/>
      <charset val="128"/>
    </font>
    <font>
      <b/>
      <sz val="16"/>
      <name val="ＭＳ Ｐゴシック"/>
      <family val="3"/>
      <charset val="128"/>
    </font>
    <font>
      <u/>
      <sz val="16"/>
      <color indexed="12"/>
      <name val="ＭＳ Ｐゴシック"/>
      <family val="3"/>
      <charset val="128"/>
    </font>
    <font>
      <sz val="8"/>
      <color indexed="81"/>
      <name val="ＭＳ Ｐゴシック"/>
      <family val="3"/>
      <charset val="128"/>
    </font>
    <font>
      <sz val="12"/>
      <color indexed="8"/>
      <name val="ＭＳ ゴシック"/>
      <family val="3"/>
      <charset val="128"/>
    </font>
    <font>
      <sz val="11"/>
      <color indexed="8"/>
      <name val="ＭＳ ゴシック"/>
      <family val="3"/>
      <charset val="128"/>
    </font>
    <font>
      <sz val="10"/>
      <color indexed="8"/>
      <name val="ＭＳ ゴシック"/>
      <family val="3"/>
      <charset val="128"/>
    </font>
    <font>
      <sz val="9"/>
      <color indexed="8"/>
      <name val="ＭＳ ゴシック"/>
      <family val="3"/>
      <charset val="128"/>
    </font>
    <font>
      <b/>
      <u/>
      <sz val="9"/>
      <color indexed="10"/>
      <name val="ＭＳ Ｐゴシック"/>
      <family val="3"/>
      <charset val="128"/>
    </font>
    <font>
      <sz val="9"/>
      <color indexed="8"/>
      <name val="ＭＳ ゴシック"/>
      <family val="3"/>
      <charset val="128"/>
    </font>
    <font>
      <sz val="14"/>
      <color indexed="10"/>
      <name val="ＭＳ Ｐゴシック"/>
      <family val="3"/>
      <charset val="128"/>
    </font>
    <font>
      <b/>
      <sz val="14"/>
      <color indexed="81"/>
      <name val="ＭＳ Ｐゴシック"/>
      <family val="3"/>
      <charset val="128"/>
    </font>
    <font>
      <sz val="14"/>
      <color indexed="10"/>
      <name val="ＭＳ ゴシック"/>
      <family val="3"/>
      <charset val="128"/>
    </font>
    <font>
      <sz val="8"/>
      <name val="ＭＳ ゴシック"/>
      <family val="3"/>
      <charset val="128"/>
    </font>
    <font>
      <sz val="8"/>
      <color indexed="10"/>
      <name val="ＭＳ Ｐゴシック"/>
      <family val="3"/>
      <charset val="128"/>
    </font>
    <font>
      <u/>
      <sz val="8"/>
      <color indexed="10"/>
      <name val="ＭＳ Ｐゴシック"/>
      <family val="3"/>
      <charset val="128"/>
    </font>
    <font>
      <sz val="11"/>
      <color theme="1"/>
      <name val="ＭＳ Ｐゴシック"/>
      <family val="3"/>
      <charset val="128"/>
      <scheme val="minor"/>
    </font>
    <font>
      <u/>
      <sz val="11"/>
      <color theme="10"/>
      <name val="ＭＳ Ｐゴシック"/>
      <family val="3"/>
      <charset val="128"/>
    </font>
    <font>
      <sz val="11"/>
      <color rgb="FF0000FF"/>
      <name val="ＭＳ ゴシック"/>
      <family val="3"/>
      <charset val="128"/>
    </font>
    <font>
      <sz val="11"/>
      <color theme="1"/>
      <name val="ＭＳ Ｐゴシック"/>
      <family val="3"/>
      <charset val="128"/>
    </font>
    <font>
      <sz val="6"/>
      <name val="ＭＳ Ｐゴシック"/>
      <family val="2"/>
      <charset val="128"/>
      <scheme val="minor"/>
    </font>
    <font>
      <sz val="12"/>
      <color theme="1"/>
      <name val="ＭＳ Ｐゴシック"/>
      <family val="3"/>
      <charset val="128"/>
    </font>
    <font>
      <sz val="9"/>
      <color rgb="FF0000FF"/>
      <name val="ＭＳ Ｐゴシック"/>
      <family val="3"/>
      <charset val="128"/>
    </font>
    <font>
      <sz val="10"/>
      <color theme="1"/>
      <name val="ＭＳ ゴシック"/>
      <family val="3"/>
      <charset val="128"/>
    </font>
    <font>
      <sz val="6"/>
      <name val="ＭＳ Ｐゴシック"/>
      <family val="2"/>
      <charset val="128"/>
    </font>
    <font>
      <sz val="9"/>
      <color theme="1"/>
      <name val="ＭＳ Ｐゴシック"/>
      <family val="2"/>
      <charset val="128"/>
    </font>
    <font>
      <sz val="9"/>
      <color theme="1"/>
      <name val="ＭＳ Ｐゴシック"/>
      <family val="3"/>
      <charset val="128"/>
    </font>
    <font>
      <sz val="9"/>
      <name val="ＭＳ Ｐゴシック"/>
      <family val="2"/>
      <charset val="128"/>
    </font>
    <font>
      <sz val="8"/>
      <color rgb="FF0000FF"/>
      <name val="ＭＳ Ｐゴシック"/>
      <family val="3"/>
      <charset val="128"/>
    </font>
    <font>
      <b/>
      <sz val="9"/>
      <color rgb="FFFF0000"/>
      <name val="ＭＳ Ｐゴシック"/>
      <family val="2"/>
      <charset val="128"/>
    </font>
    <font>
      <b/>
      <sz val="8"/>
      <name val="ＭＳ Ｐゴシック"/>
      <family val="3"/>
      <charset val="128"/>
    </font>
    <font>
      <sz val="6"/>
      <name val="ＭＳ Ｐゴシック"/>
      <family val="3"/>
      <charset val="128"/>
      <scheme val="minor"/>
    </font>
    <font>
      <sz val="9"/>
      <name val="ＭＳ Ｐゴシック"/>
      <family val="3"/>
      <charset val="128"/>
      <scheme val="minor"/>
    </font>
    <font>
      <u/>
      <sz val="12"/>
      <color theme="1"/>
      <name val="ＭＳ Ｐゴシック"/>
      <family val="3"/>
      <charset val="128"/>
    </font>
    <font>
      <sz val="10"/>
      <color rgb="FF0000FF"/>
      <name val="ＭＳ ゴシック"/>
      <family val="3"/>
      <charset val="128"/>
    </font>
    <font>
      <sz val="11"/>
      <color theme="1"/>
      <name val="ＭＳ ゴシック"/>
      <family val="3"/>
      <charset val="128"/>
    </font>
    <font>
      <sz val="14"/>
      <color theme="1"/>
      <name val="ＭＳ ゴシック"/>
      <family val="3"/>
      <charset val="128"/>
    </font>
    <font>
      <b/>
      <sz val="22"/>
      <color indexed="8"/>
      <name val="ＭＳ Ｐゴシック"/>
      <family val="3"/>
      <charset val="128"/>
    </font>
    <font>
      <u/>
      <sz val="8"/>
      <name val="ＭＳ Ｐゴシック"/>
      <family val="3"/>
      <charset val="128"/>
    </font>
    <font>
      <b/>
      <sz val="16"/>
      <color rgb="FFFF0000"/>
      <name val="ＭＳ Ｐゴシック"/>
      <family val="3"/>
      <charset val="128"/>
    </font>
    <font>
      <sz val="10"/>
      <color rgb="FF0000FF"/>
      <name val="ＭＳ Ｐゴシック"/>
      <family val="3"/>
      <charset val="128"/>
    </font>
    <font>
      <sz val="12"/>
      <color theme="1"/>
      <name val="ＭＳ Ｐゴシック"/>
      <family val="3"/>
      <charset val="128"/>
      <scheme val="minor"/>
    </font>
    <font>
      <sz val="12"/>
      <color theme="1"/>
      <name val="ＭＳ ゴシック"/>
      <family val="3"/>
      <charset val="128"/>
    </font>
    <font>
      <b/>
      <sz val="20"/>
      <color theme="1"/>
      <name val="ＭＳ ゴシック"/>
      <family val="3"/>
      <charset val="128"/>
    </font>
    <font>
      <sz val="11"/>
      <name val="明朝"/>
      <family val="1"/>
      <charset val="128"/>
    </font>
    <font>
      <sz val="8"/>
      <name val="Arial"/>
      <family val="2"/>
    </font>
    <font>
      <b/>
      <sz val="12"/>
      <name val="Arial"/>
      <family val="2"/>
    </font>
    <font>
      <sz val="10"/>
      <name val="Arial"/>
      <family val="2"/>
    </font>
    <font>
      <sz val="9"/>
      <color theme="1"/>
      <name val="ＭＳ Ｐゴシック"/>
      <family val="2"/>
      <charset val="128"/>
      <scheme val="minor"/>
    </font>
    <font>
      <sz val="10.5"/>
      <name val="ＭＳ ゴシック"/>
      <family val="3"/>
      <charset val="128"/>
    </font>
    <font>
      <sz val="10"/>
      <color theme="1"/>
      <name val="ＭＳ Ｐゴシック"/>
      <family val="2"/>
      <charset val="128"/>
      <scheme val="minor"/>
    </font>
    <font>
      <sz val="6"/>
      <color theme="1"/>
      <name val="ＭＳ Ｐゴシック"/>
      <family val="2"/>
      <charset val="128"/>
      <scheme val="minor"/>
    </font>
    <font>
      <sz val="11"/>
      <color theme="0"/>
      <name val="ＭＳ Ｐゴシック"/>
      <family val="3"/>
      <charset val="128"/>
    </font>
    <font>
      <sz val="11"/>
      <color theme="1"/>
      <name val="ＭＳ Ｐゴシック"/>
      <family val="2"/>
      <scheme val="minor"/>
    </font>
    <font>
      <b/>
      <sz val="26"/>
      <name val="ＭＳ Ｐゴシック"/>
      <family val="3"/>
      <charset val="128"/>
    </font>
    <font>
      <u/>
      <sz val="20"/>
      <color theme="10"/>
      <name val="ＭＳ Ｐゴシック"/>
      <family val="3"/>
      <charset val="128"/>
    </font>
    <font>
      <u/>
      <sz val="14"/>
      <color theme="10"/>
      <name val="ＭＳ Ｐゴシック"/>
      <family val="3"/>
      <charset val="128"/>
    </font>
    <font>
      <sz val="12"/>
      <color theme="1"/>
      <name val="ＭＳ Ｐゴシック"/>
      <family val="2"/>
      <scheme val="minor"/>
    </font>
    <font>
      <sz val="14"/>
      <color theme="1"/>
      <name val="ＭＳ Ｐゴシック"/>
      <family val="2"/>
      <scheme val="minor"/>
    </font>
    <font>
      <sz val="14"/>
      <color theme="1"/>
      <name val="ＭＳ Ｐゴシック"/>
      <family val="3"/>
      <charset val="128"/>
      <scheme val="minor"/>
    </font>
    <font>
      <sz val="11"/>
      <color rgb="FF00B050"/>
      <name val="ＭＳ ゴシック"/>
      <family val="3"/>
      <charset val="128"/>
    </font>
    <font>
      <b/>
      <sz val="12"/>
      <color indexed="81"/>
      <name val="ＭＳ Ｐゴシック"/>
      <family val="3"/>
      <charset val="128"/>
    </font>
    <font>
      <b/>
      <sz val="12"/>
      <color indexed="81"/>
      <name val="HG丸ｺﾞｼｯｸM-PRO"/>
      <family val="3"/>
      <charset val="128"/>
    </font>
    <font>
      <sz val="12"/>
      <color indexed="81"/>
      <name val="ＭＳ Ｐゴシック"/>
      <family val="3"/>
      <charset val="128"/>
    </font>
    <font>
      <sz val="12"/>
      <color indexed="10"/>
      <name val="ＭＳ Ｐゴシック"/>
      <family val="3"/>
      <charset val="128"/>
    </font>
    <font>
      <sz val="15"/>
      <name val="ＭＳ Ｐゴシック"/>
      <family val="3"/>
      <charset val="128"/>
    </font>
    <font>
      <b/>
      <sz val="13"/>
      <color indexed="8"/>
      <name val="ＭＳ Ｐゴシック"/>
      <family val="3"/>
      <charset val="128"/>
    </font>
    <font>
      <b/>
      <sz val="9"/>
      <color indexed="10"/>
      <name val="ＭＳ Ｐゴシック"/>
      <family val="3"/>
      <charset val="128"/>
    </font>
    <font>
      <b/>
      <sz val="14"/>
      <color indexed="10"/>
      <name val="ＭＳ Ｐゴシック"/>
      <family val="3"/>
      <charset val="128"/>
    </font>
    <font>
      <sz val="14"/>
      <color theme="1"/>
      <name val="ＤＦ特太ゴシック体"/>
      <family val="3"/>
      <charset val="128"/>
    </font>
    <font>
      <b/>
      <sz val="14"/>
      <color indexed="12"/>
      <name val="ＭＳ Ｐゴシック"/>
      <family val="3"/>
      <charset val="128"/>
    </font>
    <font>
      <sz val="12"/>
      <color rgb="FFFF0000"/>
      <name val="ＭＳ ゴシック"/>
      <family val="3"/>
      <charset val="128"/>
    </font>
    <font>
      <b/>
      <sz val="14"/>
      <color indexed="32"/>
      <name val="ＭＳ Ｐゴシック"/>
      <family val="3"/>
      <charset val="128"/>
    </font>
    <font>
      <b/>
      <sz val="10"/>
      <color theme="0"/>
      <name val="ＭＳ Ｐゴシック"/>
      <family val="3"/>
      <charset val="128"/>
    </font>
    <font>
      <b/>
      <sz val="18"/>
      <name val="ＭＳ Ｐゴシック"/>
      <family val="3"/>
      <charset val="128"/>
    </font>
    <font>
      <sz val="18"/>
      <name val="ＭＳ Ｐ明朝"/>
      <family val="1"/>
      <charset val="128"/>
    </font>
    <font>
      <b/>
      <sz val="18"/>
      <name val="ＭＳ Ｐ明朝"/>
      <family val="1"/>
      <charset val="128"/>
    </font>
    <font>
      <b/>
      <sz val="18"/>
      <color rgb="FFFF0000"/>
      <name val="ＭＳ Ｐゴシック"/>
      <family val="3"/>
      <charset val="128"/>
    </font>
    <font>
      <u/>
      <sz val="16"/>
      <name val="ＭＳ Ｐゴシック"/>
      <family val="3"/>
      <charset val="128"/>
    </font>
    <font>
      <b/>
      <sz val="20"/>
      <color rgb="FFFF0000"/>
      <name val="ＭＳ Ｐ明朝"/>
      <family val="1"/>
      <charset val="128"/>
    </font>
    <font>
      <sz val="12"/>
      <color theme="1"/>
      <name val="ＭＳ Ｐゴシック"/>
      <family val="2"/>
      <charset val="128"/>
      <scheme val="minor"/>
    </font>
    <font>
      <u/>
      <sz val="22"/>
      <color theme="10"/>
      <name val="ＭＳ Ｐゴシック"/>
      <family val="3"/>
      <charset val="128"/>
    </font>
    <font>
      <b/>
      <sz val="9"/>
      <color indexed="81"/>
      <name val="MS P ゴシック"/>
      <family val="3"/>
      <charset val="128"/>
    </font>
    <font>
      <b/>
      <sz val="14"/>
      <color theme="1"/>
      <name val="ＭＳ ゴシック"/>
      <family val="3"/>
      <charset val="128"/>
    </font>
    <font>
      <sz val="16"/>
      <color theme="1"/>
      <name val="ＭＳ Ｐゴシック"/>
      <family val="3"/>
      <charset val="128"/>
    </font>
    <font>
      <sz val="16"/>
      <color theme="1"/>
      <name val="ＭＳ Ｐ明朝"/>
      <family val="1"/>
      <charset val="128"/>
    </font>
    <font>
      <b/>
      <sz val="16"/>
      <color theme="1"/>
      <name val="ＭＳ Ｐ明朝"/>
      <family val="1"/>
      <charset val="128"/>
    </font>
    <font>
      <sz val="16"/>
      <name val="ＭＳ Ｐ明朝"/>
      <family val="1"/>
      <charset val="128"/>
    </font>
    <font>
      <sz val="16"/>
      <color indexed="8"/>
      <name val="ＭＳ ゴシック"/>
      <family val="3"/>
      <charset val="128"/>
    </font>
    <font>
      <sz val="16"/>
      <name val="ＭＳ Ｐゴシック"/>
      <family val="2"/>
      <charset val="128"/>
    </font>
    <font>
      <sz val="16"/>
      <color theme="1"/>
      <name val="ＭＳ Ｐゴシック"/>
      <family val="2"/>
      <scheme val="minor"/>
    </font>
    <font>
      <b/>
      <sz val="16"/>
      <color indexed="10"/>
      <name val="ＭＳ 明朝"/>
      <family val="1"/>
      <charset val="128"/>
    </font>
    <font>
      <b/>
      <sz val="18"/>
      <color indexed="8"/>
      <name val="ＭＳ Ｐゴシック"/>
      <family val="3"/>
      <charset val="128"/>
    </font>
    <font>
      <sz val="18"/>
      <name val="ＭＳ Ｐゴシック"/>
      <family val="2"/>
      <charset val="128"/>
    </font>
    <font>
      <sz val="18"/>
      <color theme="1"/>
      <name val="ＭＳ Ｐゴシック"/>
      <family val="3"/>
      <charset val="128"/>
      <scheme val="minor"/>
    </font>
    <font>
      <b/>
      <sz val="28"/>
      <name val="HGSｺﾞｼｯｸM"/>
      <family val="3"/>
      <charset val="128"/>
    </font>
    <font>
      <b/>
      <sz val="24"/>
      <name val="HGSｺﾞｼｯｸM"/>
      <family val="3"/>
      <charset val="128"/>
    </font>
    <font>
      <sz val="20"/>
      <name val="HGSｺﾞｼｯｸM"/>
      <family val="3"/>
      <charset val="128"/>
    </font>
    <font>
      <sz val="14"/>
      <name val="HGSｺﾞｼｯｸM"/>
      <family val="3"/>
      <charset val="128"/>
    </font>
    <font>
      <sz val="22"/>
      <name val="HGSｺﾞｼｯｸM"/>
      <family val="3"/>
      <charset val="128"/>
    </font>
    <font>
      <sz val="28"/>
      <name val="HGP創英角ｺﾞｼｯｸUB"/>
      <family val="3"/>
      <charset val="128"/>
    </font>
    <font>
      <sz val="48"/>
      <name val="HGSｺﾞｼｯｸE"/>
      <family val="3"/>
      <charset val="128"/>
    </font>
    <font>
      <b/>
      <sz val="20"/>
      <name val="HGSｺﾞｼｯｸM"/>
      <family val="3"/>
      <charset val="128"/>
    </font>
    <font>
      <sz val="16"/>
      <name val="HGSｺﾞｼｯｸM"/>
      <family val="3"/>
      <charset val="128"/>
    </font>
    <font>
      <sz val="18"/>
      <name val="HGSｺﾞｼｯｸM"/>
      <family val="3"/>
      <charset val="128"/>
    </font>
    <font>
      <sz val="12"/>
      <name val="HGSｺﾞｼｯｸM"/>
      <family val="3"/>
      <charset val="128"/>
    </font>
    <font>
      <sz val="16"/>
      <name val="HGSｺﾞｼｯｸE"/>
      <family val="3"/>
      <charset val="128"/>
    </font>
    <font>
      <sz val="16"/>
      <color rgb="FFFF0000"/>
      <name val="HGSｺﾞｼｯｸM"/>
      <family val="3"/>
      <charset val="128"/>
    </font>
    <font>
      <sz val="16"/>
      <color theme="1"/>
      <name val="ＭＳ Ｐゴシック"/>
      <family val="2"/>
      <charset val="128"/>
      <scheme val="minor"/>
    </font>
    <font>
      <sz val="11"/>
      <name val="ＭＳ Ｐゴシック"/>
      <family val="3"/>
      <charset val="128"/>
      <scheme val="minor"/>
    </font>
    <font>
      <sz val="11"/>
      <color rgb="FFFF0000"/>
      <name val="ＭＳ Ｐゴシック"/>
      <family val="3"/>
      <charset val="128"/>
      <scheme val="minor"/>
    </font>
    <font>
      <sz val="11"/>
      <color rgb="FFFF0000"/>
      <name val="HGP創英角ｺﾞｼｯｸUB"/>
      <family val="3"/>
      <charset val="128"/>
    </font>
    <font>
      <sz val="10"/>
      <color rgb="FFFF0000"/>
      <name val="HGP創英角ｺﾞｼｯｸUB"/>
      <family val="3"/>
      <charset val="128"/>
    </font>
    <font>
      <sz val="9"/>
      <color rgb="FFFF0000"/>
      <name val="HGP創英角ｺﾞｼｯｸUB"/>
      <family val="3"/>
      <charset val="128"/>
    </font>
    <font>
      <sz val="9"/>
      <color theme="1"/>
      <name val="ＭＳ Ｐゴシック"/>
      <family val="3"/>
      <charset val="128"/>
      <scheme val="minor"/>
    </font>
    <font>
      <sz val="10"/>
      <color theme="1"/>
      <name val="ＭＳ Ｐゴシック"/>
      <family val="3"/>
      <charset val="128"/>
    </font>
    <font>
      <sz val="9"/>
      <color indexed="39"/>
      <name val="MS P ゴシック"/>
      <family val="3"/>
      <charset val="128"/>
    </font>
    <font>
      <sz val="8"/>
      <name val="ＭＳ Ｐゴシック"/>
      <family val="3"/>
      <charset val="128"/>
      <scheme val="minor"/>
    </font>
    <font>
      <b/>
      <sz val="11"/>
      <color theme="0"/>
      <name val="ＭＳ Ｐゴシック"/>
      <family val="2"/>
      <charset val="128"/>
      <scheme val="minor"/>
    </font>
    <font>
      <b/>
      <sz val="12"/>
      <name val="ＭＳ Ｐゴシック"/>
      <family val="3"/>
      <charset val="128"/>
      <scheme val="minor"/>
    </font>
    <font>
      <sz val="12"/>
      <name val="ＭＳ Ｐゴシック"/>
      <family val="3"/>
      <charset val="128"/>
      <scheme val="minor"/>
    </font>
    <font>
      <sz val="18"/>
      <color theme="3"/>
      <name val="ＭＳ Ｐゴシック"/>
      <family val="2"/>
      <charset val="128"/>
      <scheme val="major"/>
    </font>
    <font>
      <sz val="18"/>
      <color theme="1"/>
      <name val="ＭＳ Ｐゴシック"/>
      <family val="3"/>
      <charset val="128"/>
    </font>
    <font>
      <sz val="18"/>
      <name val="Meiryo UI"/>
      <family val="3"/>
      <charset val="128"/>
    </font>
    <font>
      <sz val="10"/>
      <name val="Meiryo UI"/>
      <family val="3"/>
      <charset val="128"/>
    </font>
    <font>
      <sz val="11"/>
      <color theme="0"/>
      <name val="ＭＳ ゴシック"/>
      <family val="3"/>
      <charset val="128"/>
    </font>
    <font>
      <b/>
      <sz val="12"/>
      <name val="メイリオ"/>
      <family val="3"/>
      <charset val="128"/>
    </font>
    <font>
      <b/>
      <sz val="12"/>
      <color theme="1"/>
      <name val="メイリオ"/>
      <family val="3"/>
      <charset val="128"/>
    </font>
    <font>
      <b/>
      <sz val="11"/>
      <name val="メイリオ"/>
      <family val="3"/>
      <charset val="128"/>
    </font>
    <font>
      <sz val="12"/>
      <name val="メイリオ"/>
      <family val="3"/>
      <charset val="128"/>
    </font>
    <font>
      <sz val="12"/>
      <color rgb="FFFF0000"/>
      <name val="メイリオ"/>
      <family val="3"/>
      <charset val="128"/>
    </font>
    <font>
      <b/>
      <sz val="9"/>
      <color indexed="10"/>
      <name val="MS P ゴシック"/>
      <family val="3"/>
      <charset val="128"/>
    </font>
    <font>
      <sz val="20"/>
      <color theme="1"/>
      <name val="ＭＳ ゴシック"/>
      <family val="3"/>
      <charset val="128"/>
    </font>
    <font>
      <sz val="10.5"/>
      <color theme="1"/>
      <name val="ＭＳ ゴシック"/>
      <family val="3"/>
      <charset val="128"/>
    </font>
    <font>
      <b/>
      <sz val="18"/>
      <color rgb="FFFF0000"/>
      <name val="ＭＳ Ｐ明朝"/>
      <family val="1"/>
      <charset val="128"/>
    </font>
    <font>
      <b/>
      <u/>
      <sz val="18"/>
      <color rgb="FFFF0000"/>
      <name val="ＭＳ Ｐ明朝"/>
      <family val="1"/>
      <charset val="128"/>
    </font>
    <font>
      <b/>
      <sz val="22"/>
      <color indexed="8"/>
      <name val="ＭＳ ゴシック"/>
      <family val="3"/>
      <charset val="128"/>
    </font>
    <font>
      <sz val="10.5"/>
      <color indexed="8"/>
      <name val="ＭＳ ゴシック"/>
      <family val="3"/>
      <charset val="128"/>
    </font>
    <font>
      <b/>
      <sz val="12"/>
      <color indexed="8"/>
      <name val="ＭＳ ゴシック"/>
      <family val="3"/>
      <charset val="128"/>
    </font>
    <font>
      <b/>
      <sz val="14"/>
      <color indexed="8"/>
      <name val="ＭＳ ゴシック"/>
      <family val="3"/>
      <charset val="128"/>
    </font>
    <font>
      <b/>
      <sz val="18"/>
      <color indexed="8"/>
      <name val="ＭＳ ゴシック"/>
      <family val="3"/>
      <charset val="128"/>
    </font>
    <font>
      <b/>
      <sz val="12"/>
      <color indexed="81"/>
      <name val="MS P ゴシック"/>
      <family val="3"/>
      <charset val="128"/>
    </font>
    <font>
      <b/>
      <sz val="11"/>
      <color indexed="81"/>
      <name val="MS P ゴシック"/>
      <family val="3"/>
      <charset val="128"/>
    </font>
    <font>
      <b/>
      <sz val="14"/>
      <color indexed="10"/>
      <name val="MS P ゴシック"/>
      <family val="3"/>
      <charset val="128"/>
    </font>
    <font>
      <b/>
      <u/>
      <sz val="11"/>
      <color indexed="10"/>
      <name val="MS P ゴシック"/>
      <family val="3"/>
      <charset val="128"/>
    </font>
    <font>
      <sz val="16"/>
      <color rgb="FFFF0000"/>
      <name val="ＭＳ Ｐ明朝"/>
      <family val="1"/>
      <charset val="128"/>
    </font>
    <font>
      <sz val="18"/>
      <color rgb="FFFF0000"/>
      <name val="ＭＳ Ｐゴシック"/>
      <family val="3"/>
      <charset val="128"/>
    </font>
    <font>
      <sz val="16"/>
      <color rgb="FFFF0000"/>
      <name val="ＭＳ 明朝"/>
      <family val="1"/>
      <charset val="128"/>
    </font>
    <font>
      <b/>
      <u/>
      <sz val="11"/>
      <color indexed="81"/>
      <name val="ＭＳ Ｐゴシック"/>
      <family val="3"/>
      <charset val="128"/>
    </font>
    <font>
      <sz val="14"/>
      <color rgb="FFFF0000"/>
      <name val="ＭＳ ゴシック"/>
      <family val="3"/>
      <charset val="128"/>
    </font>
    <font>
      <sz val="12"/>
      <color rgb="FFFF0000"/>
      <name val="ＭＳ Ｐゴシック"/>
      <family val="3"/>
      <charset val="128"/>
    </font>
    <font>
      <u/>
      <sz val="12"/>
      <color rgb="FFFF0000"/>
      <name val="ＭＳ Ｐゴシック"/>
      <family val="3"/>
      <charset val="128"/>
    </font>
    <font>
      <sz val="12"/>
      <color theme="1"/>
      <name val="メイリオ"/>
      <family val="3"/>
      <charset val="128"/>
    </font>
    <font>
      <sz val="11"/>
      <name val="ＭＳ Ｐゴシック"/>
      <family val="2"/>
      <scheme val="minor"/>
    </font>
    <font>
      <sz val="14"/>
      <name val="メイリオ"/>
      <family val="3"/>
      <charset val="128"/>
    </font>
    <font>
      <sz val="9"/>
      <color rgb="FFFF0000"/>
      <name val="ＭＳ Ｐゴシック"/>
      <family val="3"/>
      <charset val="128"/>
      <scheme val="minor"/>
    </font>
    <font>
      <sz val="11"/>
      <color rgb="FFFF0000"/>
      <name val="ＭＳ Ｐゴシック"/>
      <family val="3"/>
      <charset val="128"/>
    </font>
    <font>
      <sz val="11"/>
      <color rgb="FFFF0000"/>
      <name val="ＭＳ ゴシック"/>
      <family val="3"/>
      <charset val="128"/>
    </font>
    <font>
      <sz val="10"/>
      <color rgb="FFFF0000"/>
      <name val="ＭＳ ゴシック"/>
      <family val="3"/>
      <charset val="128"/>
    </font>
    <font>
      <sz val="9"/>
      <color theme="1"/>
      <name val="ＭＳ ゴシック"/>
      <family val="3"/>
      <charset val="128"/>
    </font>
    <font>
      <b/>
      <sz val="14"/>
      <color rgb="FFFF0000"/>
      <name val="ＭＳ ゴシック"/>
      <family val="3"/>
      <charset val="128"/>
    </font>
  </fonts>
  <fills count="1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theme="0"/>
        <bgColor indexed="64"/>
      </patternFill>
    </fill>
    <fill>
      <patternFill patternType="solid">
        <fgColor rgb="FFFFCCFF"/>
        <bgColor indexed="64"/>
      </patternFill>
    </fill>
    <fill>
      <patternFill patternType="solid">
        <fgColor rgb="FFFFFFCC"/>
        <bgColor indexed="64"/>
      </patternFill>
    </fill>
    <fill>
      <patternFill patternType="solid">
        <fgColor theme="0" tint="-0.14999847407452621"/>
        <bgColor indexed="64"/>
      </patternFill>
    </fill>
    <fill>
      <patternFill patternType="solid">
        <fgColor indexed="26"/>
        <bgColor indexed="64"/>
      </patternFill>
    </fill>
    <fill>
      <patternFill patternType="solid">
        <fgColor theme="9" tint="0.79998168889431442"/>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CCFFFF"/>
        <bgColor indexed="64"/>
      </patternFill>
    </fill>
    <fill>
      <patternFill patternType="solid">
        <fgColor rgb="FFA5A5A5"/>
      </patternFill>
    </fill>
    <fill>
      <patternFill patternType="solid">
        <fgColor rgb="FFFFFF99"/>
        <bgColor indexed="64"/>
      </patternFill>
    </fill>
    <fill>
      <patternFill patternType="solid">
        <fgColor rgb="FFCCFFCC"/>
        <bgColor indexed="64"/>
      </patternFill>
    </fill>
    <fill>
      <patternFill patternType="solid">
        <fgColor rgb="FFFFFFFF"/>
        <bgColor indexed="64"/>
      </patternFill>
    </fill>
  </fills>
  <borders count="261">
    <border>
      <left/>
      <right/>
      <top/>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ashed">
        <color indexed="64"/>
      </left>
      <right style="dashed">
        <color indexed="64"/>
      </right>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dashed">
        <color indexed="64"/>
      </left>
      <right style="thin">
        <color indexed="64"/>
      </right>
      <top/>
      <bottom style="thin">
        <color indexed="64"/>
      </bottom>
      <diagonal/>
    </border>
    <border>
      <left style="dashed">
        <color indexed="64"/>
      </left>
      <right style="dashed">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hair">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top/>
      <bottom style="hair">
        <color indexed="64"/>
      </bottom>
      <diagonal/>
    </border>
    <border>
      <left/>
      <right style="hair">
        <color indexed="64"/>
      </right>
      <top/>
      <bottom style="hair">
        <color indexed="64"/>
      </bottom>
      <diagonal/>
    </border>
    <border>
      <left style="thin">
        <color indexed="64"/>
      </left>
      <right style="dashed">
        <color indexed="64"/>
      </right>
      <top style="thin">
        <color indexed="64"/>
      </top>
      <bottom/>
      <diagonal/>
    </border>
    <border>
      <left style="thin">
        <color indexed="64"/>
      </left>
      <right style="dashed">
        <color indexed="64"/>
      </right>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dashed">
        <color indexed="64"/>
      </right>
      <top/>
      <bottom/>
      <diagonal/>
    </border>
    <border>
      <left style="hair">
        <color indexed="64"/>
      </left>
      <right/>
      <top style="hair">
        <color indexed="64"/>
      </top>
      <bottom/>
      <diagonal/>
    </border>
    <border>
      <left style="dashed">
        <color indexed="64"/>
      </left>
      <right style="thin">
        <color indexed="64"/>
      </right>
      <top/>
      <bottom/>
      <diagonal/>
    </border>
    <border>
      <left style="thin">
        <color indexed="64"/>
      </left>
      <right style="dashed">
        <color indexed="64"/>
      </right>
      <top/>
      <bottom/>
      <diagonal/>
    </border>
    <border>
      <left style="hair">
        <color indexed="64"/>
      </left>
      <right/>
      <top/>
      <bottom/>
      <diagonal/>
    </border>
    <border>
      <left style="hair">
        <color indexed="64"/>
      </left>
      <right/>
      <top/>
      <bottom style="hair">
        <color indexed="64"/>
      </bottom>
      <diagonal/>
    </border>
    <border>
      <left style="medium">
        <color indexed="64"/>
      </left>
      <right style="thin">
        <color indexed="64"/>
      </right>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right style="thin">
        <color indexed="64"/>
      </right>
      <top style="medium">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style="thin">
        <color indexed="64"/>
      </right>
      <top/>
      <bottom style="double">
        <color indexed="64"/>
      </bottom>
      <diagonal/>
    </border>
    <border>
      <left/>
      <right style="thin">
        <color indexed="64"/>
      </right>
      <top style="double">
        <color indexed="64"/>
      </top>
      <bottom style="thin">
        <color indexed="64"/>
      </bottom>
      <diagonal/>
    </border>
    <border>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right style="medium">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medium">
        <color indexed="64"/>
      </right>
      <top style="dotted">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style="thin">
        <color indexed="64"/>
      </left>
      <right style="medium">
        <color indexed="64"/>
      </right>
      <top style="medium">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style="medium">
        <color indexed="64"/>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8"/>
      </top>
      <bottom/>
      <diagonal/>
    </border>
    <border>
      <left/>
      <right/>
      <top style="thin">
        <color auto="1"/>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right style="dashed">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diagonal/>
    </border>
    <border>
      <left style="thin">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bottom style="medium">
        <color indexed="64"/>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indexed="64"/>
      </left>
      <right style="medium">
        <color indexed="64"/>
      </right>
      <top style="thin">
        <color indexed="64"/>
      </top>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bottom style="thin">
        <color indexed="64"/>
      </bottom>
      <diagonal/>
    </border>
    <border>
      <left/>
      <right/>
      <top style="thin">
        <color indexed="64"/>
      </top>
      <bottom style="dotted">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medium">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style="hair">
        <color indexed="64"/>
      </bottom>
      <diagonal/>
    </border>
    <border>
      <left style="dotted">
        <color indexed="64"/>
      </left>
      <right style="dotted">
        <color indexed="64"/>
      </right>
      <top/>
      <bottom style="hair">
        <color indexed="64"/>
      </bottom>
      <diagonal/>
    </border>
    <border>
      <left style="dotted">
        <color indexed="64"/>
      </left>
      <right style="thin">
        <color indexed="64"/>
      </right>
      <top/>
      <bottom style="hair">
        <color indexed="64"/>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right/>
      <top/>
      <bottom style="medium">
        <color auto="1"/>
      </bottom>
      <diagonal/>
    </border>
    <border diagonalUp="1">
      <left/>
      <right/>
      <top style="medium">
        <color indexed="64"/>
      </top>
      <bottom style="thin">
        <color indexed="64"/>
      </bottom>
      <diagonal style="thin">
        <color indexed="64"/>
      </diagonal>
    </border>
    <border diagonalUp="1">
      <left/>
      <right style="medium">
        <color indexed="64"/>
      </right>
      <top style="medium">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top style="thin">
        <color auto="1"/>
      </top>
      <bottom style="thin">
        <color auto="1"/>
      </bottom>
      <diagonal/>
    </border>
    <border>
      <left/>
      <right style="medium">
        <color auto="1"/>
      </right>
      <top style="thin">
        <color auto="1"/>
      </top>
      <bottom style="thin">
        <color auto="1"/>
      </bottom>
      <diagonal/>
    </border>
    <border>
      <left style="thin">
        <color indexed="64"/>
      </left>
      <right style="thin">
        <color indexed="64"/>
      </right>
      <top style="thin">
        <color indexed="64"/>
      </top>
      <bottom style="double">
        <color indexed="64"/>
      </bottom>
      <diagonal/>
    </border>
    <border>
      <left/>
      <right/>
      <top style="thin">
        <color indexed="64"/>
      </top>
      <bottom/>
      <diagonal/>
    </border>
    <border diagonalDown="1">
      <left style="thin">
        <color indexed="64"/>
      </left>
      <right style="thin">
        <color indexed="64"/>
      </right>
      <top style="medium">
        <color indexed="64"/>
      </top>
      <bottom style="medium">
        <color indexed="64"/>
      </bottom>
      <diagonal style="thin">
        <color indexed="64"/>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thin">
        <color indexed="64"/>
      </top>
      <bottom style="double">
        <color rgb="FF3F3F3F"/>
      </bottom>
      <diagonal/>
    </border>
    <border>
      <left style="thin">
        <color indexed="64"/>
      </left>
      <right style="thin">
        <color indexed="64"/>
      </right>
      <top style="double">
        <color rgb="FF3F3F3F"/>
      </top>
      <bottom/>
      <diagonal/>
    </border>
    <border>
      <left/>
      <right style="thin">
        <color indexed="64"/>
      </right>
      <top style="double">
        <color rgb="FF3F3F3F"/>
      </top>
      <bottom/>
      <diagonal/>
    </border>
    <border>
      <left/>
      <right/>
      <top/>
      <bottom style="double">
        <color rgb="FF3F3F3F"/>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style="medium">
        <color indexed="64"/>
      </right>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right style="medium">
        <color indexed="64"/>
      </right>
      <top/>
      <bottom style="medium">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medium">
        <color indexed="64"/>
      </left>
      <right/>
      <top style="hair">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bottom style="dotted">
        <color indexed="64"/>
      </bottom>
      <diagonal/>
    </border>
    <border>
      <left/>
      <right/>
      <top style="dotted">
        <color indexed="64"/>
      </top>
      <bottom/>
      <diagonal/>
    </border>
    <border>
      <left/>
      <right/>
      <top/>
      <bottom style="dashed">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s>
  <cellStyleXfs count="10722">
    <xf numFmtId="0" fontId="0" fillId="0" borderId="0"/>
    <xf numFmtId="9" fontId="52" fillId="0" borderId="0" applyFont="0" applyFill="0" applyBorder="0" applyAlignment="0" applyProtection="0">
      <alignment vertical="center"/>
    </xf>
    <xf numFmtId="0" fontId="190" fillId="0" borderId="0" applyNumberFormat="0" applyFill="0" applyBorder="0" applyAlignment="0" applyProtection="0">
      <alignment vertical="top"/>
      <protection locked="0"/>
    </xf>
    <xf numFmtId="38" fontId="52" fillId="0" borderId="0" applyFont="0" applyFill="0" applyBorder="0" applyAlignment="0" applyProtection="0">
      <alignment vertical="center"/>
    </xf>
    <xf numFmtId="38" fontId="52" fillId="0" borderId="0" applyFont="0" applyFill="0" applyBorder="0" applyAlignment="0" applyProtection="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52" fillId="0" borderId="0"/>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52" fillId="0" borderId="0"/>
    <xf numFmtId="0" fontId="52" fillId="0" borderId="0"/>
    <xf numFmtId="0" fontId="52" fillId="0" borderId="0"/>
    <xf numFmtId="0" fontId="52" fillId="0" borderId="0"/>
    <xf numFmtId="0" fontId="189" fillId="0" borderId="0">
      <alignment vertical="center"/>
    </xf>
    <xf numFmtId="0" fontId="52" fillId="0" borderId="0"/>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52" fillId="0" borderId="0">
      <alignment vertical="center"/>
    </xf>
    <xf numFmtId="0" fontId="189" fillId="0" borderId="0">
      <alignment vertical="center"/>
    </xf>
    <xf numFmtId="0" fontId="189" fillId="0" borderId="0">
      <alignment vertical="center"/>
    </xf>
    <xf numFmtId="0" fontId="52" fillId="0" borderId="0"/>
    <xf numFmtId="0" fontId="189" fillId="0" borderId="0">
      <alignment vertical="center"/>
    </xf>
    <xf numFmtId="0" fontId="189" fillId="0" borderId="0">
      <alignment vertical="center"/>
    </xf>
    <xf numFmtId="0" fontId="189" fillId="0" borderId="0">
      <alignment vertical="center"/>
    </xf>
    <xf numFmtId="0" fontId="52" fillId="0" borderId="0"/>
    <xf numFmtId="0" fontId="189" fillId="0" borderId="0">
      <alignment vertical="center"/>
    </xf>
    <xf numFmtId="0" fontId="71"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52" fillId="0" borderId="0"/>
    <xf numFmtId="0" fontId="52" fillId="0" borderId="0"/>
    <xf numFmtId="38" fontId="198" fillId="0" borderId="0" applyFont="0" applyFill="0" applyBorder="0" applyAlignment="0" applyProtection="0">
      <alignment vertical="center"/>
    </xf>
    <xf numFmtId="0" fontId="48" fillId="0" borderId="0">
      <alignment vertical="center"/>
    </xf>
    <xf numFmtId="0" fontId="47" fillId="0" borderId="0">
      <alignment vertical="center"/>
    </xf>
    <xf numFmtId="0" fontId="46" fillId="0" borderId="0">
      <alignment vertical="center"/>
    </xf>
    <xf numFmtId="0" fontId="214" fillId="0" borderId="0">
      <alignment vertical="center"/>
    </xf>
    <xf numFmtId="0" fontId="52" fillId="0" borderId="0">
      <alignment vertical="center"/>
    </xf>
    <xf numFmtId="0" fontId="214" fillId="0" borderId="0">
      <alignment vertical="center"/>
    </xf>
    <xf numFmtId="0" fontId="189" fillId="0" borderId="0">
      <alignment vertical="center"/>
    </xf>
    <xf numFmtId="0" fontId="217" fillId="0" borderId="0" applyFill="0" applyBorder="0" applyAlignment="0"/>
    <xf numFmtId="38" fontId="218" fillId="3" borderId="0" applyNumberFormat="0" applyBorder="0" applyAlignment="0" applyProtection="0"/>
    <xf numFmtId="0" fontId="219" fillId="0" borderId="136" applyNumberFormat="0" applyAlignment="0" applyProtection="0">
      <alignment horizontal="left" vertical="center"/>
    </xf>
    <xf numFmtId="0" fontId="219" fillId="0" borderId="8">
      <alignment horizontal="left" vertical="center"/>
    </xf>
    <xf numFmtId="10" fontId="218" fillId="9" borderId="7" applyNumberFormat="0" applyBorder="0" applyAlignment="0" applyProtection="0"/>
    <xf numFmtId="0" fontId="217" fillId="0" borderId="0"/>
    <xf numFmtId="0" fontId="220" fillId="0" borderId="0"/>
    <xf numFmtId="10" fontId="220" fillId="0" borderId="0" applyFont="0" applyFill="0" applyBorder="0" applyAlignment="0" applyProtection="0"/>
    <xf numFmtId="9" fontId="52" fillId="0" borderId="0" applyFont="0" applyFill="0" applyBorder="0" applyAlignment="0" applyProtection="0">
      <alignment vertical="center"/>
    </xf>
    <xf numFmtId="38" fontId="52" fillId="0" borderId="0" applyFont="0" applyFill="0" applyBorder="0" applyAlignment="0" applyProtection="0"/>
    <xf numFmtId="38" fontId="52" fillId="0" borderId="0" applyFont="0" applyFill="0" applyBorder="0" applyAlignment="0" applyProtection="0">
      <alignment vertical="center"/>
    </xf>
    <xf numFmtId="38" fontId="52" fillId="0" borderId="0" applyFont="0" applyFill="0" applyBorder="0" applyAlignment="0" applyProtection="0">
      <alignment vertical="center"/>
    </xf>
    <xf numFmtId="0" fontId="52" fillId="0" borderId="0"/>
    <xf numFmtId="0" fontId="52" fillId="0" borderId="0">
      <alignment vertical="center"/>
    </xf>
    <xf numFmtId="0" fontId="52" fillId="0" borderId="0">
      <alignment vertical="center"/>
    </xf>
    <xf numFmtId="0" fontId="52" fillId="0" borderId="0"/>
    <xf numFmtId="0" fontId="52" fillId="0" borderId="0">
      <alignment vertical="center"/>
    </xf>
    <xf numFmtId="0" fontId="52" fillId="0" borderId="0">
      <alignment vertical="center"/>
    </xf>
    <xf numFmtId="0" fontId="215" fillId="0" borderId="0">
      <alignment vertical="center"/>
    </xf>
    <xf numFmtId="0" fontId="52" fillId="0" borderId="0"/>
    <xf numFmtId="0" fontId="52" fillId="0" borderId="0"/>
    <xf numFmtId="0" fontId="189" fillId="0" borderId="0">
      <alignment vertical="center"/>
    </xf>
    <xf numFmtId="0" fontId="57" fillId="0" borderId="0">
      <alignment vertical="center"/>
    </xf>
    <xf numFmtId="0" fontId="54" fillId="0" borderId="0"/>
    <xf numFmtId="0" fontId="198" fillId="0" borderId="0">
      <alignment vertical="center"/>
    </xf>
    <xf numFmtId="0" fontId="198" fillId="0" borderId="0">
      <alignment vertical="center"/>
    </xf>
    <xf numFmtId="38" fontId="198" fillId="0" borderId="0" applyFont="0" applyFill="0" applyBorder="0" applyAlignment="0" applyProtection="0">
      <alignment vertical="center"/>
    </xf>
    <xf numFmtId="0" fontId="45"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3" fillId="0" borderId="0">
      <alignment vertical="center"/>
    </xf>
    <xf numFmtId="0" fontId="42" fillId="0" borderId="0">
      <alignment vertical="center"/>
    </xf>
    <xf numFmtId="0" fontId="41" fillId="0" borderId="0">
      <alignment vertical="center"/>
    </xf>
    <xf numFmtId="0" fontId="189" fillId="0" borderId="0">
      <alignment vertical="center"/>
    </xf>
    <xf numFmtId="0" fontId="40" fillId="0" borderId="0">
      <alignment vertical="center"/>
    </xf>
    <xf numFmtId="0" fontId="40" fillId="0" borderId="0">
      <alignment vertical="center"/>
    </xf>
    <xf numFmtId="0" fontId="40" fillId="0" borderId="0">
      <alignment vertical="center"/>
    </xf>
    <xf numFmtId="0" fontId="219" fillId="0" borderId="177">
      <alignment horizontal="left" vertical="center"/>
    </xf>
    <xf numFmtId="10" fontId="218" fillId="9" borderId="187" applyNumberFormat="0" applyBorder="0" applyAlignment="0" applyProtection="0"/>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52" fillId="0" borderId="0"/>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226" fillId="0" borderId="0"/>
    <xf numFmtId="0" fontId="39" fillId="0" borderId="0">
      <alignment vertical="center"/>
    </xf>
    <xf numFmtId="0" fontId="39" fillId="0" borderId="0">
      <alignment vertical="center"/>
    </xf>
    <xf numFmtId="0" fontId="52" fillId="0" borderId="0"/>
    <xf numFmtId="9" fontId="52" fillId="0" borderId="0" applyFont="0" applyFill="0" applyBorder="0" applyAlignment="0" applyProtection="0">
      <alignment vertical="center"/>
    </xf>
    <xf numFmtId="38" fontId="52" fillId="0" borderId="0" applyFont="0" applyFill="0" applyBorder="0" applyAlignment="0" applyProtection="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29"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19" fillId="0" borderId="8">
      <alignment horizontal="lef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9" fillId="0" borderId="220">
      <alignment horizontal="lef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52" fillId="0" borderId="0">
      <alignment vertical="center"/>
    </xf>
    <xf numFmtId="0" fontId="52" fillId="0" borderId="0">
      <alignment vertical="center"/>
    </xf>
    <xf numFmtId="0" fontId="20" fillId="0" borderId="0">
      <alignment vertical="center"/>
    </xf>
    <xf numFmtId="0" fontId="20" fillId="0" borderId="0">
      <alignment vertical="center"/>
    </xf>
    <xf numFmtId="0" fontId="52" fillId="0" borderId="0">
      <alignment vertical="center"/>
    </xf>
    <xf numFmtId="0" fontId="52" fillId="0" borderId="0">
      <alignment vertical="center"/>
    </xf>
    <xf numFmtId="0" fontId="52" fillId="0" borderId="0">
      <alignment vertical="center"/>
    </xf>
    <xf numFmtId="0" fontId="19" fillId="0" borderId="0">
      <alignment vertical="center"/>
    </xf>
    <xf numFmtId="0" fontId="19" fillId="0" borderId="0">
      <alignment vertical="center"/>
    </xf>
    <xf numFmtId="0" fontId="52" fillId="0" borderId="0">
      <alignment vertical="center"/>
    </xf>
    <xf numFmtId="0" fontId="18" fillId="0" borderId="0">
      <alignment vertical="center"/>
    </xf>
    <xf numFmtId="0" fontId="17" fillId="0" borderId="0">
      <alignment vertical="center"/>
    </xf>
    <xf numFmtId="0" fontId="16" fillId="0" borderId="0">
      <alignment vertical="center"/>
    </xf>
    <xf numFmtId="0" fontId="52" fillId="0" borderId="0">
      <alignment vertical="center"/>
    </xf>
    <xf numFmtId="0" fontId="52" fillId="0" borderId="0">
      <alignment vertical="center"/>
    </xf>
    <xf numFmtId="0" fontId="15" fillId="0" borderId="0">
      <alignment vertical="center"/>
    </xf>
    <xf numFmtId="0" fontId="15" fillId="0" borderId="0">
      <alignment vertical="center"/>
    </xf>
    <xf numFmtId="0" fontId="52" fillId="0" borderId="0">
      <alignment vertical="center"/>
    </xf>
    <xf numFmtId="0" fontId="52" fillId="0" borderId="0">
      <alignment vertical="center"/>
    </xf>
    <xf numFmtId="0" fontId="52" fillId="0" borderId="0">
      <alignment vertical="center"/>
    </xf>
    <xf numFmtId="0" fontId="14" fillId="0" borderId="0">
      <alignment vertical="center"/>
    </xf>
    <xf numFmtId="0" fontId="14" fillId="0" borderId="0">
      <alignment vertical="center"/>
    </xf>
    <xf numFmtId="0" fontId="52" fillId="0" borderId="0">
      <alignment vertical="center"/>
    </xf>
    <xf numFmtId="0" fontId="52" fillId="0" borderId="0">
      <alignment vertical="center"/>
    </xf>
    <xf numFmtId="0" fontId="52" fillId="0" borderId="0">
      <alignment vertical="center"/>
    </xf>
    <xf numFmtId="0" fontId="13" fillId="0" borderId="0">
      <alignment vertical="center"/>
    </xf>
    <xf numFmtId="0" fontId="13" fillId="0" borderId="0">
      <alignment vertical="center"/>
    </xf>
    <xf numFmtId="0" fontId="52" fillId="0" borderId="0">
      <alignment vertical="center"/>
    </xf>
    <xf numFmtId="0" fontId="198" fillId="0" borderId="0">
      <alignment vertical="center"/>
    </xf>
    <xf numFmtId="0" fontId="11" fillId="0" borderId="0">
      <alignment vertical="center"/>
    </xf>
    <xf numFmtId="38" fontId="198" fillId="0" borderId="0" applyFont="0" applyFill="0" applyBorder="0" applyAlignment="0" applyProtection="0">
      <alignment vertical="center"/>
    </xf>
    <xf numFmtId="0" fontId="10" fillId="0" borderId="0">
      <alignment vertical="center"/>
    </xf>
    <xf numFmtId="0" fontId="10" fillId="0" borderId="0">
      <alignment vertical="center"/>
    </xf>
    <xf numFmtId="0" fontId="9" fillId="0" borderId="0">
      <alignment vertical="center"/>
    </xf>
    <xf numFmtId="0" fontId="9" fillId="0" borderId="0">
      <alignment vertical="center"/>
    </xf>
    <xf numFmtId="0" fontId="9" fillId="0" borderId="0">
      <alignment vertical="center"/>
    </xf>
    <xf numFmtId="0" fontId="8" fillId="0" borderId="0">
      <alignment vertical="center"/>
    </xf>
    <xf numFmtId="0" fontId="8" fillId="0" borderId="0">
      <alignment vertical="center"/>
    </xf>
    <xf numFmtId="0" fontId="8" fillId="0" borderId="0">
      <alignment vertical="center"/>
    </xf>
    <xf numFmtId="0" fontId="7" fillId="0" borderId="0">
      <alignment vertical="center"/>
    </xf>
    <xf numFmtId="0" fontId="7" fillId="0" borderId="0">
      <alignment vertical="center"/>
    </xf>
    <xf numFmtId="0" fontId="7" fillId="0" borderId="0">
      <alignment vertical="center"/>
    </xf>
    <xf numFmtId="0" fontId="52" fillId="0" borderId="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5" fillId="0" borderId="0">
      <alignment vertical="center"/>
    </xf>
    <xf numFmtId="0" fontId="5" fillId="0" borderId="0">
      <alignment vertical="center"/>
    </xf>
    <xf numFmtId="0" fontId="52"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2" fillId="0" borderId="0">
      <alignment vertical="center"/>
    </xf>
    <xf numFmtId="0" fontId="52"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2" fillId="0" borderId="0">
      <alignment vertical="center"/>
    </xf>
    <xf numFmtId="0" fontId="5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91" fillId="14" borderId="225" applyNumberFormat="0" applyAlignment="0" applyProtection="0">
      <alignment vertical="center"/>
    </xf>
    <xf numFmtId="0" fontId="294" fillId="0" borderId="0" applyNumberFormat="0" applyFill="0" applyBorder="0" applyAlignment="0" applyProtection="0">
      <alignment vertical="center"/>
    </xf>
    <xf numFmtId="0" fontId="226" fillId="0" borderId="0"/>
  </cellStyleXfs>
  <cellXfs count="3938">
    <xf numFmtId="0" fontId="0" fillId="0" borderId="0" xfId="0"/>
    <xf numFmtId="0" fontId="54" fillId="0" borderId="0" xfId="0" applyFont="1" applyFill="1" applyAlignment="1">
      <alignment horizontal="left" vertical="center"/>
    </xf>
    <xf numFmtId="0" fontId="58" fillId="0" borderId="0" xfId="0" applyFont="1" applyFill="1" applyAlignment="1">
      <alignment horizontal="center" vertical="center"/>
    </xf>
    <xf numFmtId="0" fontId="54" fillId="0" borderId="0" xfId="0" applyFont="1" applyFill="1" applyAlignment="1">
      <alignment horizontal="center" vertical="center"/>
    </xf>
    <xf numFmtId="0" fontId="57" fillId="0" borderId="0" xfId="0" applyFont="1" applyFill="1" applyAlignment="1">
      <alignment horizontal="left" vertical="center"/>
    </xf>
    <xf numFmtId="0" fontId="60" fillId="0" borderId="0" xfId="0" applyFont="1" applyFill="1" applyBorder="1" applyAlignment="1">
      <alignment horizontal="center" vertical="center"/>
    </xf>
    <xf numFmtId="0" fontId="60" fillId="0" borderId="0" xfId="0" applyFont="1" applyFill="1" applyBorder="1" applyAlignment="1">
      <alignment vertical="center"/>
    </xf>
    <xf numFmtId="0" fontId="56" fillId="0" borderId="0" xfId="0" applyFont="1" applyFill="1" applyAlignment="1">
      <alignment horizontal="left" vertical="top" wrapText="1"/>
    </xf>
    <xf numFmtId="0" fontId="60" fillId="0" borderId="1" xfId="0" applyFont="1" applyFill="1" applyBorder="1" applyAlignment="1">
      <alignment vertical="center"/>
    </xf>
    <xf numFmtId="0" fontId="57" fillId="0" borderId="0" xfId="0" applyFont="1" applyFill="1" applyBorder="1" applyAlignment="1"/>
    <xf numFmtId="0" fontId="60" fillId="0" borderId="2" xfId="0" applyFont="1" applyFill="1" applyBorder="1" applyAlignment="1">
      <alignment vertical="center"/>
    </xf>
    <xf numFmtId="0" fontId="60" fillId="0" borderId="3" xfId="0" applyFont="1" applyFill="1" applyBorder="1" applyAlignment="1">
      <alignment vertical="center"/>
    </xf>
    <xf numFmtId="0" fontId="60" fillId="0" borderId="4" xfId="0" applyFont="1" applyFill="1" applyBorder="1" applyAlignment="1">
      <alignment vertical="center"/>
    </xf>
    <xf numFmtId="0" fontId="60" fillId="0" borderId="5" xfId="0" applyFont="1" applyFill="1" applyBorder="1" applyAlignment="1">
      <alignment vertical="center"/>
    </xf>
    <xf numFmtId="0" fontId="60" fillId="0" borderId="6" xfId="0" applyFont="1" applyFill="1" applyBorder="1" applyAlignment="1">
      <alignment vertical="center"/>
    </xf>
    <xf numFmtId="0" fontId="60" fillId="0" borderId="0" xfId="0" applyFont="1" applyFill="1" applyAlignment="1">
      <alignment horizontal="right" vertical="center"/>
    </xf>
    <xf numFmtId="0" fontId="61" fillId="0" borderId="0" xfId="0" applyFont="1" applyFill="1" applyAlignment="1">
      <alignment vertical="center"/>
    </xf>
    <xf numFmtId="0" fontId="72" fillId="0" borderId="0" xfId="0" applyFont="1" applyFill="1" applyBorder="1" applyAlignment="1">
      <alignment horizontal="center" shrinkToFit="1"/>
    </xf>
    <xf numFmtId="0" fontId="71" fillId="0" borderId="7" xfId="0" applyFont="1" applyFill="1" applyBorder="1" applyAlignment="1">
      <alignment horizontal="center" vertical="center" wrapText="1"/>
    </xf>
    <xf numFmtId="0" fontId="71" fillId="0" borderId="8" xfId="0" applyFont="1" applyFill="1" applyBorder="1" applyAlignment="1">
      <alignment horizontal="left" vertical="center" indent="1"/>
    </xf>
    <xf numFmtId="0" fontId="71" fillId="0" borderId="1" xfId="0" applyFont="1" applyFill="1" applyBorder="1" applyAlignment="1">
      <alignment horizontal="left" vertical="center" indent="1"/>
    </xf>
    <xf numFmtId="0" fontId="0" fillId="0" borderId="0" xfId="0" applyFont="1" applyFill="1"/>
    <xf numFmtId="0" fontId="75" fillId="0" borderId="0" xfId="0" applyFont="1" applyFill="1" applyAlignment="1">
      <alignment horizontal="right" vertical="center"/>
    </xf>
    <xf numFmtId="0" fontId="0" fillId="0" borderId="7" xfId="0" applyFont="1" applyFill="1" applyBorder="1" applyAlignment="1">
      <alignment horizontal="center" vertical="center"/>
    </xf>
    <xf numFmtId="0" fontId="0" fillId="0" borderId="5" xfId="0" applyFont="1" applyFill="1" applyBorder="1"/>
    <xf numFmtId="0" fontId="75" fillId="0" borderId="0" xfId="0" applyFont="1" applyFill="1" applyBorder="1" applyAlignment="1">
      <alignment horizontal="center" vertical="top" shrinkToFit="1"/>
    </xf>
    <xf numFmtId="0" fontId="75" fillId="0" borderId="0" xfId="0" applyFont="1" applyFill="1" applyBorder="1" applyAlignment="1">
      <alignment horizontal="center" shrinkToFit="1"/>
    </xf>
    <xf numFmtId="0" fontId="75" fillId="0" borderId="0" xfId="0" applyFont="1" applyFill="1" applyAlignment="1">
      <alignment wrapText="1"/>
    </xf>
    <xf numFmtId="0" fontId="75" fillId="0" borderId="13" xfId="0" applyFont="1" applyFill="1" applyBorder="1" applyAlignment="1"/>
    <xf numFmtId="0" fontId="0" fillId="0" borderId="0" xfId="0" applyFont="1" applyFill="1" applyBorder="1"/>
    <xf numFmtId="0" fontId="0" fillId="0" borderId="0" xfId="0" applyFill="1" applyBorder="1" applyAlignment="1">
      <alignment vertical="center"/>
    </xf>
    <xf numFmtId="0" fontId="0" fillId="0" borderId="0" xfId="0" applyFill="1"/>
    <xf numFmtId="0" fontId="78" fillId="0" borderId="0" xfId="0" applyFont="1" applyFill="1" applyBorder="1" applyAlignment="1"/>
    <xf numFmtId="0" fontId="67" fillId="0" borderId="15" xfId="0" applyFont="1" applyFill="1" applyBorder="1" applyAlignment="1">
      <alignment horizontal="left" vertical="center"/>
    </xf>
    <xf numFmtId="0" fontId="81" fillId="0" borderId="15" xfId="0" applyFont="1" applyFill="1" applyBorder="1" applyAlignment="1">
      <alignment horizontal="left" vertical="center"/>
    </xf>
    <xf numFmtId="0" fontId="82" fillId="0" borderId="0" xfId="0" applyFont="1" applyFill="1" applyBorder="1" applyAlignment="1">
      <alignment horizontal="left" vertical="center"/>
    </xf>
    <xf numFmtId="0" fontId="67" fillId="0" borderId="0" xfId="0" applyFont="1" applyFill="1" applyBorder="1" applyAlignment="1">
      <alignment horizontal="left" vertical="center"/>
    </xf>
    <xf numFmtId="0" fontId="0" fillId="0" borderId="0" xfId="0" applyFill="1" applyAlignment="1">
      <alignment vertical="center"/>
    </xf>
    <xf numFmtId="0" fontId="71" fillId="0" borderId="7" xfId="0" applyFont="1" applyFill="1" applyBorder="1" applyAlignment="1">
      <alignment horizontal="center" vertical="center"/>
    </xf>
    <xf numFmtId="0" fontId="71" fillId="0" borderId="0" xfId="0" applyFont="1" applyFill="1"/>
    <xf numFmtId="0" fontId="0" fillId="0" borderId="0" xfId="0" applyFont="1" applyFill="1" applyAlignment="1">
      <alignment vertical="center"/>
    </xf>
    <xf numFmtId="0" fontId="0" fillId="0" borderId="0" xfId="0" applyFont="1" applyFill="1" applyBorder="1" applyAlignment="1">
      <alignment horizontal="center" vertical="center" textRotation="255"/>
    </xf>
    <xf numFmtId="0" fontId="75" fillId="0" borderId="7" xfId="0" applyFont="1" applyFill="1" applyBorder="1" applyAlignment="1">
      <alignment horizontal="center" vertical="center"/>
    </xf>
    <xf numFmtId="0" fontId="75" fillId="0" borderId="0" xfId="0" applyFont="1" applyFill="1" applyBorder="1" applyAlignment="1">
      <alignment horizontal="left" vertical="center" shrinkToFit="1"/>
    </xf>
    <xf numFmtId="0" fontId="75" fillId="0" borderId="0" xfId="0" applyFont="1" applyFill="1" applyBorder="1" applyAlignment="1">
      <alignment horizontal="left" vertical="center"/>
    </xf>
    <xf numFmtId="0" fontId="69" fillId="0" borderId="0" xfId="0" applyFont="1" applyFill="1" applyBorder="1" applyAlignment="1">
      <alignment vertical="center"/>
    </xf>
    <xf numFmtId="0" fontId="71" fillId="0" borderId="0" xfId="0" applyFont="1" applyFill="1" applyBorder="1" applyAlignment="1">
      <alignment vertical="center"/>
    </xf>
    <xf numFmtId="0" fontId="70" fillId="0" borderId="0" xfId="0" applyFont="1" applyFill="1" applyBorder="1" applyAlignment="1">
      <alignment vertical="center"/>
    </xf>
    <xf numFmtId="0" fontId="70" fillId="0" borderId="0" xfId="0" applyFont="1" applyFill="1" applyAlignment="1">
      <alignment horizontal="center" vertical="center"/>
    </xf>
    <xf numFmtId="0" fontId="67" fillId="0" borderId="0" xfId="0" applyFont="1" applyFill="1" applyBorder="1" applyAlignment="1">
      <alignment vertical="center"/>
    </xf>
    <xf numFmtId="0" fontId="0" fillId="0" borderId="0" xfId="0" applyFont="1" applyFill="1" applyBorder="1" applyAlignment="1">
      <alignment vertical="center"/>
    </xf>
    <xf numFmtId="0" fontId="0" fillId="0" borderId="16" xfId="0" applyFont="1" applyFill="1" applyBorder="1" applyAlignment="1">
      <alignment horizontal="center" vertical="center"/>
    </xf>
    <xf numFmtId="0" fontId="0" fillId="0" borderId="1" xfId="0" applyFont="1" applyFill="1" applyBorder="1" applyAlignment="1">
      <alignment horizontal="center" vertical="center"/>
    </xf>
    <xf numFmtId="0" fontId="77" fillId="0" borderId="0" xfId="0" applyFont="1" applyFill="1" applyAlignment="1">
      <alignment horizontal="center" vertical="center"/>
    </xf>
    <xf numFmtId="0" fontId="0" fillId="0" borderId="0" xfId="0" applyFont="1" applyFill="1" applyBorder="1" applyAlignment="1">
      <alignment horizontal="center" vertical="center"/>
    </xf>
    <xf numFmtId="0" fontId="0" fillId="0" borderId="0" xfId="0" applyFill="1" applyBorder="1" applyAlignment="1">
      <alignment horizontal="center" vertical="center"/>
    </xf>
    <xf numFmtId="0" fontId="70" fillId="0" borderId="7" xfId="0"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7" xfId="0" applyFont="1" applyFill="1" applyBorder="1" applyAlignment="1">
      <alignment horizontal="left" vertical="center"/>
    </xf>
    <xf numFmtId="0" fontId="0" fillId="0" borderId="1" xfId="0" applyFont="1" applyFill="1" applyBorder="1" applyAlignment="1">
      <alignment horizontal="center" vertical="center" textRotation="255"/>
    </xf>
    <xf numFmtId="0" fontId="71" fillId="0" borderId="0" xfId="0" applyFont="1" applyFill="1" applyAlignment="1">
      <alignment horizontal="left" indent="1"/>
    </xf>
    <xf numFmtId="0" fontId="71" fillId="0" borderId="0" xfId="0" applyFont="1" applyFill="1" applyAlignment="1">
      <alignment horizontal="left" vertical="center" indent="1"/>
    </xf>
    <xf numFmtId="0" fontId="0" fillId="0" borderId="7" xfId="0" applyFont="1" applyFill="1" applyBorder="1" applyAlignment="1">
      <alignment horizontal="center" vertical="center" wrapText="1"/>
    </xf>
    <xf numFmtId="0" fontId="75" fillId="0" borderId="0" xfId="0" applyFont="1" applyFill="1"/>
    <xf numFmtId="0" fontId="75" fillId="0" borderId="0" xfId="0" applyFont="1" applyFill="1" applyBorder="1" applyAlignment="1">
      <alignment vertical="top"/>
    </xf>
    <xf numFmtId="0" fontId="75" fillId="0" borderId="0" xfId="0" applyFont="1" applyFill="1" applyBorder="1" applyAlignment="1">
      <alignment horizontal="left" vertical="center" wrapText="1" shrinkToFit="1"/>
    </xf>
    <xf numFmtId="0" fontId="0" fillId="0" borderId="17" xfId="0" applyFont="1" applyFill="1" applyBorder="1" applyAlignment="1">
      <alignment horizontal="centerContinuous" vertical="center"/>
    </xf>
    <xf numFmtId="0" fontId="0" fillId="0" borderId="18" xfId="0" applyFont="1" applyFill="1" applyBorder="1" applyAlignment="1">
      <alignment horizontal="centerContinuous" vertical="center"/>
    </xf>
    <xf numFmtId="0" fontId="0" fillId="0" borderId="19" xfId="0" applyFont="1" applyFill="1" applyBorder="1" applyAlignment="1">
      <alignment horizontal="centerContinuous" vertical="center"/>
    </xf>
    <xf numFmtId="0" fontId="0" fillId="0" borderId="20" xfId="0" applyFont="1" applyFill="1" applyBorder="1" applyAlignment="1">
      <alignment horizontal="centerContinuous" vertical="center"/>
    </xf>
    <xf numFmtId="0" fontId="75" fillId="0" borderId="0" xfId="0" applyFont="1" applyFill="1" applyAlignment="1">
      <alignment vertical="top"/>
    </xf>
    <xf numFmtId="0" fontId="70" fillId="0" borderId="0" xfId="0" applyFont="1" applyFill="1" applyBorder="1"/>
    <xf numFmtId="0" fontId="70" fillId="0" borderId="22" xfId="0" applyFont="1" applyFill="1" applyBorder="1" applyAlignment="1">
      <alignment vertical="top" wrapText="1"/>
    </xf>
    <xf numFmtId="0" fontId="70" fillId="0" borderId="13" xfId="0" applyFont="1" applyFill="1" applyBorder="1" applyAlignment="1">
      <alignment vertical="center"/>
    </xf>
    <xf numFmtId="0" fontId="70" fillId="0" borderId="23" xfId="0" applyFont="1" applyFill="1" applyBorder="1" applyAlignment="1">
      <alignment vertical="center"/>
    </xf>
    <xf numFmtId="0" fontId="70" fillId="0" borderId="24" xfId="0" applyFont="1" applyFill="1" applyBorder="1" applyAlignment="1">
      <alignment horizontal="left" vertical="center" indent="1"/>
    </xf>
    <xf numFmtId="0" fontId="70" fillId="0" borderId="25" xfId="0" applyFont="1" applyFill="1" applyBorder="1" applyAlignment="1">
      <alignment horizontal="center" vertical="center"/>
    </xf>
    <xf numFmtId="0" fontId="68" fillId="0" borderId="24" xfId="0" applyFont="1" applyFill="1" applyBorder="1" applyAlignment="1">
      <alignment horizontal="left" vertical="center" indent="1" shrinkToFit="1"/>
    </xf>
    <xf numFmtId="0" fontId="70" fillId="0" borderId="26" xfId="0" applyFont="1" applyFill="1" applyBorder="1" applyAlignment="1">
      <alignment horizontal="left" vertical="center" indent="1"/>
    </xf>
    <xf numFmtId="0" fontId="71" fillId="2" borderId="0" xfId="0" applyFont="1" applyFill="1"/>
    <xf numFmtId="0" fontId="70" fillId="2" borderId="0" xfId="0" applyFont="1" applyFill="1"/>
    <xf numFmtId="0" fontId="71" fillId="0" borderId="27" xfId="0" applyFont="1" applyFill="1" applyBorder="1" applyAlignment="1">
      <alignment horizontal="left" indent="1"/>
    </xf>
    <xf numFmtId="0" fontId="71" fillId="0" borderId="13" xfId="0" applyFont="1" applyFill="1" applyBorder="1" applyAlignment="1">
      <alignment vertical="center"/>
    </xf>
    <xf numFmtId="0" fontId="83" fillId="0" borderId="0" xfId="0" applyFont="1" applyFill="1" applyAlignment="1">
      <alignment vertical="center"/>
    </xf>
    <xf numFmtId="0" fontId="71" fillId="2" borderId="0" xfId="0" applyFont="1" applyFill="1" applyAlignment="1">
      <alignment vertical="center"/>
    </xf>
    <xf numFmtId="0" fontId="70" fillId="2" borderId="0" xfId="0" applyFont="1" applyFill="1" applyBorder="1" applyAlignment="1">
      <alignment horizontal="left" vertical="center"/>
    </xf>
    <xf numFmtId="0" fontId="70" fillId="2" borderId="0" xfId="0" applyFont="1" applyFill="1" applyBorder="1"/>
    <xf numFmtId="0" fontId="70" fillId="2" borderId="0" xfId="0" applyFont="1" applyFill="1" applyBorder="1" applyAlignment="1">
      <alignment vertical="center"/>
    </xf>
    <xf numFmtId="0" fontId="71" fillId="2" borderId="0" xfId="0" applyFont="1" applyFill="1" applyBorder="1"/>
    <xf numFmtId="0" fontId="89" fillId="2" borderId="0" xfId="0" applyFont="1" applyFill="1" applyAlignment="1">
      <alignment horizontal="justify"/>
    </xf>
    <xf numFmtId="0" fontId="71" fillId="2" borderId="0" xfId="0" applyFont="1" applyFill="1" applyBorder="1" applyAlignment="1"/>
    <xf numFmtId="0" fontId="0" fillId="0" borderId="27" xfId="0" applyFont="1" applyFill="1" applyBorder="1" applyAlignment="1">
      <alignment horizontal="left" vertical="center" wrapText="1" indent="1"/>
    </xf>
    <xf numFmtId="0" fontId="0" fillId="0" borderId="10" xfId="0" applyFont="1" applyFill="1" applyBorder="1" applyAlignment="1">
      <alignment horizontal="left" vertical="center" wrapText="1" indent="1"/>
    </xf>
    <xf numFmtId="0" fontId="71" fillId="0" borderId="0" xfId="0" applyFont="1" applyFill="1" applyBorder="1"/>
    <xf numFmtId="0" fontId="88" fillId="0" borderId="0" xfId="0" applyFont="1" applyFill="1" applyBorder="1" applyAlignment="1">
      <alignment vertical="center" wrapText="1"/>
    </xf>
    <xf numFmtId="0" fontId="68" fillId="0" borderId="0" xfId="0" applyFont="1" applyFill="1" applyBorder="1" applyAlignment="1">
      <alignment vertical="center"/>
    </xf>
    <xf numFmtId="0" fontId="68" fillId="0" borderId="0" xfId="0" applyFont="1" applyFill="1" applyBorder="1" applyAlignment="1">
      <alignment horizontal="center" vertical="center"/>
    </xf>
    <xf numFmtId="0" fontId="70" fillId="0" borderId="0" xfId="0" applyFont="1" applyFill="1" applyBorder="1" applyAlignment="1">
      <alignment horizontal="left" vertical="center"/>
    </xf>
    <xf numFmtId="0" fontId="91" fillId="0" borderId="0" xfId="0" applyFont="1" applyFill="1" applyAlignment="1">
      <alignment horizontal="left" vertical="center"/>
    </xf>
    <xf numFmtId="0" fontId="0" fillId="0" borderId="0" xfId="0" applyFont="1" applyFill="1" applyBorder="1" applyAlignment="1">
      <alignment horizontal="right" vertical="center"/>
    </xf>
    <xf numFmtId="0" fontId="71" fillId="0" borderId="27" xfId="0" applyFont="1" applyFill="1" applyBorder="1" applyAlignment="1">
      <alignment horizontal="left" vertical="center"/>
    </xf>
    <xf numFmtId="0" fontId="0" fillId="0" borderId="5" xfId="0" applyFont="1" applyFill="1" applyBorder="1" applyAlignment="1">
      <alignment horizontal="centerContinuous" vertical="center"/>
    </xf>
    <xf numFmtId="0" fontId="0" fillId="0" borderId="6" xfId="0" applyFont="1" applyFill="1" applyBorder="1" applyAlignment="1">
      <alignment horizontal="centerContinuous" vertical="center"/>
    </xf>
    <xf numFmtId="0" fontId="0" fillId="0" borderId="9" xfId="0" applyFont="1" applyFill="1" applyBorder="1" applyAlignment="1">
      <alignment horizontal="centerContinuous" vertical="center"/>
    </xf>
    <xf numFmtId="0" fontId="0" fillId="0" borderId="27" xfId="0" applyFont="1" applyFill="1" applyBorder="1" applyAlignment="1">
      <alignment horizontal="centerContinuous" vertical="center"/>
    </xf>
    <xf numFmtId="0" fontId="52" fillId="0" borderId="0" xfId="53" applyFont="1"/>
    <xf numFmtId="0" fontId="52" fillId="0" borderId="0" xfId="53" applyFont="1" applyAlignment="1">
      <alignment shrinkToFit="1"/>
    </xf>
    <xf numFmtId="0" fontId="52" fillId="0" borderId="0" xfId="53" applyFont="1" applyAlignment="1">
      <alignment horizontal="center"/>
    </xf>
    <xf numFmtId="0" fontId="69" fillId="0" borderId="0" xfId="53" applyFont="1"/>
    <xf numFmtId="0" fontId="52" fillId="0" borderId="0" xfId="53" applyFont="1" applyAlignment="1">
      <alignment horizontal="center" vertical="center"/>
    </xf>
    <xf numFmtId="0" fontId="52" fillId="0" borderId="0" xfId="47" applyFont="1" applyAlignment="1">
      <alignment horizontal="left" vertical="center"/>
    </xf>
    <xf numFmtId="0" fontId="75" fillId="0" borderId="0" xfId="47" applyFont="1" applyFill="1" applyBorder="1" applyAlignment="1">
      <alignment horizontal="center" vertical="center" shrinkToFit="1"/>
    </xf>
    <xf numFmtId="0" fontId="75" fillId="0" borderId="0" xfId="47" applyFont="1" applyAlignment="1">
      <alignment horizontal="right" vertical="center"/>
    </xf>
    <xf numFmtId="0" fontId="52" fillId="0" borderId="17" xfId="53" applyFont="1" applyBorder="1"/>
    <xf numFmtId="0" fontId="52" fillId="0" borderId="29" xfId="53" applyFont="1" applyBorder="1" applyAlignment="1">
      <alignment shrinkToFit="1"/>
    </xf>
    <xf numFmtId="0" fontId="52" fillId="0" borderId="30" xfId="53" applyFont="1" applyBorder="1" applyAlignment="1">
      <alignment shrinkToFit="1"/>
    </xf>
    <xf numFmtId="0" fontId="52" fillId="0" borderId="17" xfId="53" applyNumberFormat="1" applyFont="1" applyBorder="1"/>
    <xf numFmtId="0" fontId="52" fillId="0" borderId="30" xfId="53" applyNumberFormat="1" applyFont="1" applyBorder="1" applyAlignment="1">
      <alignment horizontal="center"/>
    </xf>
    <xf numFmtId="0" fontId="52" fillId="0" borderId="30" xfId="53" applyNumberFormat="1" applyFont="1" applyBorder="1"/>
    <xf numFmtId="49" fontId="52" fillId="0" borderId="32" xfId="53" applyNumberFormat="1" applyFont="1" applyBorder="1" applyAlignment="1">
      <alignment shrinkToFit="1"/>
    </xf>
    <xf numFmtId="0" fontId="52" fillId="0" borderId="32" xfId="53" applyFont="1" applyBorder="1" applyAlignment="1"/>
    <xf numFmtId="0" fontId="52" fillId="0" borderId="33" xfId="53" applyNumberFormat="1" applyFont="1" applyFill="1" applyBorder="1" applyAlignment="1">
      <alignment horizontal="center"/>
    </xf>
    <xf numFmtId="0" fontId="52" fillId="0" borderId="34" xfId="53" applyFont="1" applyFill="1" applyBorder="1" applyAlignment="1">
      <alignment shrinkToFit="1"/>
    </xf>
    <xf numFmtId="0" fontId="75" fillId="0" borderId="0" xfId="53" applyFont="1"/>
    <xf numFmtId="0" fontId="71" fillId="0" borderId="0" xfId="53" applyFont="1"/>
    <xf numFmtId="0" fontId="68" fillId="0" borderId="0" xfId="31" applyFont="1" applyFill="1" applyAlignment="1">
      <alignment horizontal="center" vertical="center"/>
    </xf>
    <xf numFmtId="0" fontId="68" fillId="0" borderId="0" xfId="31" applyFont="1" applyFill="1" applyAlignment="1">
      <alignment vertical="center"/>
    </xf>
    <xf numFmtId="0" fontId="67" fillId="0" borderId="0" xfId="31" applyFont="1" applyFill="1">
      <alignment vertical="center"/>
    </xf>
    <xf numFmtId="0" fontId="67" fillId="0" borderId="0" xfId="31" applyFont="1" applyFill="1" applyAlignment="1">
      <alignment horizontal="center" vertical="center"/>
    </xf>
    <xf numFmtId="0" fontId="189" fillId="0" borderId="2" xfId="48" applyBorder="1">
      <alignment vertical="center"/>
    </xf>
    <xf numFmtId="0" fontId="189" fillId="0" borderId="0" xfId="48">
      <alignment vertical="center"/>
    </xf>
    <xf numFmtId="0" fontId="189" fillId="0" borderId="3" xfId="48" applyBorder="1">
      <alignment vertical="center"/>
    </xf>
    <xf numFmtId="0" fontId="189" fillId="0" borderId="0" xfId="48" applyBorder="1" applyAlignment="1">
      <alignment horizontal="left" vertical="center" wrapText="1"/>
    </xf>
    <xf numFmtId="0" fontId="98" fillId="0" borderId="0" xfId="48" applyFont="1" applyBorder="1">
      <alignment vertical="center"/>
    </xf>
    <xf numFmtId="0" fontId="189" fillId="0" borderId="0" xfId="48" applyBorder="1" applyAlignment="1">
      <alignment horizontal="center" vertical="center"/>
    </xf>
    <xf numFmtId="0" fontId="65" fillId="0" borderId="0" xfId="48" applyFont="1" applyBorder="1">
      <alignment vertical="center"/>
    </xf>
    <xf numFmtId="0" fontId="189" fillId="0" borderId="0" xfId="48" applyAlignment="1">
      <alignment vertical="center"/>
    </xf>
    <xf numFmtId="0" fontId="65" fillId="0" borderId="0" xfId="48" applyFont="1" applyBorder="1" applyAlignment="1">
      <alignment horizontal="center" vertical="center"/>
    </xf>
    <xf numFmtId="0" fontId="52" fillId="0" borderId="3" xfId="48" applyFont="1" applyBorder="1">
      <alignment vertical="center"/>
    </xf>
    <xf numFmtId="0" fontId="52" fillId="0" borderId="0" xfId="48" applyFont="1">
      <alignment vertical="center"/>
    </xf>
    <xf numFmtId="0" fontId="65" fillId="0" borderId="0" xfId="48" applyFont="1" applyBorder="1" applyAlignment="1">
      <alignment horizontal="left" vertical="center"/>
    </xf>
    <xf numFmtId="0" fontId="99" fillId="0" borderId="0" xfId="48" applyFont="1" applyBorder="1" applyAlignment="1">
      <alignment horizontal="center" vertical="center"/>
    </xf>
    <xf numFmtId="0" fontId="65" fillId="0" borderId="0" xfId="48" applyFont="1" applyBorder="1" applyAlignment="1">
      <alignment vertical="center" wrapText="1"/>
    </xf>
    <xf numFmtId="0" fontId="65" fillId="0" borderId="0" xfId="48" applyFont="1" applyBorder="1" applyAlignment="1">
      <alignment vertical="center"/>
    </xf>
    <xf numFmtId="0" fontId="52" fillId="0" borderId="0" xfId="48" applyFont="1" applyBorder="1">
      <alignment vertical="center"/>
    </xf>
    <xf numFmtId="0" fontId="52" fillId="0" borderId="0" xfId="48" applyFont="1" applyBorder="1" applyAlignment="1">
      <alignment vertical="center" wrapText="1"/>
    </xf>
    <xf numFmtId="0" fontId="69" fillId="0" borderId="0" xfId="48" applyFont="1" applyFill="1" applyBorder="1">
      <alignment vertical="center"/>
    </xf>
    <xf numFmtId="0" fontId="69" fillId="0" borderId="0" xfId="48" applyFont="1" applyBorder="1" applyAlignment="1">
      <alignment horizontal="center" vertical="center"/>
    </xf>
    <xf numFmtId="0" fontId="93" fillId="0" borderId="0" xfId="48" applyFont="1" applyBorder="1" applyAlignment="1">
      <alignment vertical="center"/>
    </xf>
    <xf numFmtId="0" fontId="100" fillId="0" borderId="0" xfId="48" applyFont="1" applyBorder="1" applyAlignment="1">
      <alignment vertical="center"/>
    </xf>
    <xf numFmtId="0" fontId="189" fillId="0" borderId="0" xfId="48" applyBorder="1">
      <alignment vertical="center"/>
    </xf>
    <xf numFmtId="0" fontId="102" fillId="0" borderId="0" xfId="48" applyFont="1" applyBorder="1">
      <alignment vertical="center"/>
    </xf>
    <xf numFmtId="0" fontId="103" fillId="0" borderId="0" xfId="48" applyFont="1" applyBorder="1">
      <alignment vertical="center"/>
    </xf>
    <xf numFmtId="0" fontId="104" fillId="0" borderId="0" xfId="48" applyFont="1" applyBorder="1" applyAlignment="1">
      <alignment vertical="center"/>
    </xf>
    <xf numFmtId="0" fontId="104" fillId="0" borderId="0" xfId="48" applyFont="1" applyAlignment="1">
      <alignment vertical="center"/>
    </xf>
    <xf numFmtId="0" fontId="100" fillId="0" borderId="0" xfId="48" applyFont="1" applyAlignment="1">
      <alignment vertical="center"/>
    </xf>
    <xf numFmtId="0" fontId="83" fillId="0" borderId="0" xfId="48" applyFont="1" applyBorder="1">
      <alignment vertical="center"/>
    </xf>
    <xf numFmtId="0" fontId="83" fillId="0" borderId="0" xfId="48" applyFont="1">
      <alignment vertical="center"/>
    </xf>
    <xf numFmtId="0" fontId="70" fillId="0" borderId="0" xfId="48" applyFont="1" applyBorder="1">
      <alignment vertical="center"/>
    </xf>
    <xf numFmtId="0" fontId="70" fillId="0" borderId="0" xfId="48" applyFont="1">
      <alignment vertical="center"/>
    </xf>
    <xf numFmtId="0" fontId="98" fillId="0" borderId="0" xfId="48" applyFont="1">
      <alignment vertical="center"/>
    </xf>
    <xf numFmtId="0" fontId="189" fillId="0" borderId="0" xfId="48" applyAlignment="1">
      <alignment horizontal="center" vertical="center"/>
    </xf>
    <xf numFmtId="178" fontId="60" fillId="0" borderId="13" xfId="0" applyNumberFormat="1" applyFont="1" applyFill="1" applyBorder="1" applyAlignment="1">
      <alignment horizontal="center" vertical="center"/>
    </xf>
    <xf numFmtId="0" fontId="60" fillId="0" borderId="0" xfId="0" applyFont="1" applyFill="1" applyBorder="1" applyAlignment="1">
      <alignment horizontal="left" vertical="center"/>
    </xf>
    <xf numFmtId="0" fontId="72" fillId="0" borderId="0" xfId="0" applyFont="1" applyFill="1" applyAlignment="1"/>
    <xf numFmtId="0" fontId="71" fillId="0" borderId="1" xfId="0" applyFont="1" applyFill="1" applyBorder="1" applyAlignment="1">
      <alignment vertical="center"/>
    </xf>
    <xf numFmtId="0" fontId="0" fillId="0" borderId="0" xfId="0" applyFont="1" applyFill="1" applyAlignment="1">
      <alignment horizontal="center"/>
    </xf>
    <xf numFmtId="0" fontId="0" fillId="0" borderId="13" xfId="0" applyFill="1" applyBorder="1" applyAlignment="1">
      <alignment horizontal="left" vertical="center"/>
    </xf>
    <xf numFmtId="0" fontId="0" fillId="0" borderId="13" xfId="0" applyFont="1" applyFill="1" applyBorder="1" applyAlignment="1">
      <alignment horizontal="center" vertical="center"/>
    </xf>
    <xf numFmtId="0" fontId="0" fillId="0" borderId="13" xfId="0" applyFont="1" applyFill="1" applyBorder="1"/>
    <xf numFmtId="0" fontId="60" fillId="0" borderId="13" xfId="0" applyFont="1" applyFill="1" applyBorder="1" applyAlignment="1">
      <alignment horizontal="right" vertical="center"/>
    </xf>
    <xf numFmtId="0" fontId="71" fillId="0" borderId="1" xfId="0" applyFont="1" applyFill="1" applyBorder="1" applyAlignment="1">
      <alignment horizontal="left" indent="1"/>
    </xf>
    <xf numFmtId="0" fontId="0" fillId="0" borderId="1" xfId="0" applyFont="1" applyFill="1" applyBorder="1" applyAlignment="1">
      <alignment horizontal="left" shrinkToFit="1"/>
    </xf>
    <xf numFmtId="0" fontId="0" fillId="0" borderId="10" xfId="0" applyFont="1" applyFill="1" applyBorder="1" applyAlignment="1">
      <alignment horizontal="left" shrinkToFit="1"/>
    </xf>
    <xf numFmtId="0" fontId="71" fillId="0" borderId="3" xfId="0" applyFont="1" applyFill="1" applyBorder="1" applyAlignment="1">
      <alignment horizontal="left" vertical="center" indent="1"/>
    </xf>
    <xf numFmtId="0" fontId="71" fillId="0" borderId="0" xfId="0" applyFont="1" applyFill="1" applyBorder="1" applyAlignment="1">
      <alignment horizontal="left" indent="1"/>
    </xf>
    <xf numFmtId="0" fontId="0" fillId="0" borderId="0" xfId="0" applyFont="1" applyFill="1" applyBorder="1" applyAlignment="1">
      <alignment horizontal="left" shrinkToFit="1"/>
    </xf>
    <xf numFmtId="0" fontId="0" fillId="0" borderId="4" xfId="0" applyFont="1" applyFill="1" applyBorder="1" applyAlignment="1">
      <alignment horizontal="left" shrinkToFit="1"/>
    </xf>
    <xf numFmtId="0" fontId="71" fillId="0" borderId="13" xfId="0" applyFont="1" applyFill="1" applyBorder="1" applyAlignment="1">
      <alignment horizontal="left" indent="1"/>
    </xf>
    <xf numFmtId="0" fontId="0" fillId="0" borderId="6" xfId="0" applyFont="1" applyFill="1" applyBorder="1" applyAlignment="1">
      <alignment horizontal="left" shrinkToFit="1"/>
    </xf>
    <xf numFmtId="0" fontId="71" fillId="0" borderId="0" xfId="0" applyFont="1" applyFill="1" applyBorder="1" applyAlignment="1">
      <alignment horizontal="left"/>
    </xf>
    <xf numFmtId="0" fontId="71" fillId="0" borderId="10" xfId="0" applyFont="1" applyFill="1" applyBorder="1" applyAlignment="1">
      <alignment horizontal="left"/>
    </xf>
    <xf numFmtId="0" fontId="71" fillId="0" borderId="0" xfId="0" applyFont="1" applyFill="1" applyBorder="1" applyAlignment="1">
      <alignment horizontal="left" vertical="center"/>
    </xf>
    <xf numFmtId="0" fontId="71" fillId="0" borderId="4" xfId="0" applyFont="1" applyFill="1" applyBorder="1" applyAlignment="1">
      <alignment horizontal="left"/>
    </xf>
    <xf numFmtId="0" fontId="71" fillId="0" borderId="6" xfId="0" applyFont="1" applyFill="1" applyBorder="1" applyAlignment="1">
      <alignment horizontal="left"/>
    </xf>
    <xf numFmtId="0" fontId="71" fillId="0" borderId="6" xfId="0" applyFont="1" applyFill="1" applyBorder="1" applyAlignment="1">
      <alignment horizontal="left" indent="1"/>
    </xf>
    <xf numFmtId="0" fontId="0" fillId="0" borderId="8" xfId="0" applyFont="1" applyFill="1" applyBorder="1" applyAlignment="1">
      <alignment horizontal="left" indent="1"/>
    </xf>
    <xf numFmtId="0" fontId="71" fillId="0" borderId="10" xfId="0" applyFont="1" applyFill="1" applyBorder="1" applyAlignment="1">
      <alignment horizontal="left" indent="1"/>
    </xf>
    <xf numFmtId="0" fontId="71" fillId="0" borderId="4" xfId="0" applyFont="1" applyFill="1" applyBorder="1" applyAlignment="1">
      <alignment horizontal="left" indent="1"/>
    </xf>
    <xf numFmtId="0" fontId="71" fillId="0" borderId="1" xfId="0" applyFont="1" applyFill="1" applyBorder="1" applyAlignment="1">
      <alignment horizontal="left"/>
    </xf>
    <xf numFmtId="0" fontId="0" fillId="0" borderId="13" xfId="0" applyFont="1" applyFill="1" applyBorder="1" applyAlignment="1">
      <alignment horizontal="left" vertical="center"/>
    </xf>
    <xf numFmtId="0" fontId="0" fillId="0" borderId="13" xfId="0" applyFont="1" applyFill="1" applyBorder="1" applyAlignment="1">
      <alignment horizontal="centerContinuous" vertical="center"/>
    </xf>
    <xf numFmtId="0" fontId="0" fillId="0" borderId="8" xfId="0" applyFont="1" applyFill="1" applyBorder="1" applyAlignment="1">
      <alignment horizontal="left" vertical="center"/>
    </xf>
    <xf numFmtId="0" fontId="0" fillId="0" borderId="8" xfId="0" applyFont="1" applyFill="1" applyBorder="1" applyAlignment="1">
      <alignment horizontal="centerContinuous" vertical="center"/>
    </xf>
    <xf numFmtId="0" fontId="0" fillId="0" borderId="27"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horizontal="center" vertical="center"/>
    </xf>
    <xf numFmtId="0" fontId="0" fillId="0" borderId="8" xfId="0" applyBorder="1" applyAlignment="1">
      <alignment horizontal="center" vertical="center"/>
    </xf>
    <xf numFmtId="186" fontId="60" fillId="0" borderId="0" xfId="0" applyNumberFormat="1" applyFont="1" applyFill="1" applyAlignment="1">
      <alignment vertical="center"/>
    </xf>
    <xf numFmtId="0" fontId="0" fillId="0" borderId="0" xfId="0" applyAlignment="1">
      <alignment horizontal="center"/>
    </xf>
    <xf numFmtId="0" fontId="189" fillId="0" borderId="0" xfId="51" quotePrefix="1">
      <alignment vertical="center"/>
    </xf>
    <xf numFmtId="0" fontId="0" fillId="0" borderId="13" xfId="0" applyFont="1" applyFill="1" applyBorder="1" applyAlignment="1">
      <alignment horizontal="left" indent="1"/>
    </xf>
    <xf numFmtId="0" fontId="112" fillId="0" borderId="0" xfId="0" applyFont="1" applyBorder="1" applyAlignment="1">
      <alignment vertical="center"/>
    </xf>
    <xf numFmtId="0" fontId="112" fillId="0" borderId="0" xfId="0" applyFont="1" applyFill="1" applyBorder="1" applyAlignment="1">
      <alignment vertical="center"/>
    </xf>
    <xf numFmtId="0" fontId="104" fillId="0" borderId="0" xfId="0" applyFont="1" applyFill="1" applyBorder="1" applyAlignment="1">
      <alignment vertical="center"/>
    </xf>
    <xf numFmtId="0" fontId="52" fillId="0" borderId="0" xfId="46" applyFont="1">
      <alignment vertical="center"/>
    </xf>
    <xf numFmtId="0" fontId="115" fillId="0" borderId="0" xfId="0" applyFont="1" applyFill="1" applyAlignment="1">
      <alignment horizontal="left" vertical="center"/>
    </xf>
    <xf numFmtId="0" fontId="116" fillId="0" borderId="0" xfId="0" applyFont="1" applyFill="1" applyAlignment="1">
      <alignment horizontal="right" vertical="center"/>
    </xf>
    <xf numFmtId="0" fontId="87" fillId="0" borderId="50" xfId="0" applyFont="1" applyFill="1" applyBorder="1" applyAlignment="1">
      <alignment horizontal="center" vertical="center" shrinkToFit="1"/>
    </xf>
    <xf numFmtId="0" fontId="87" fillId="0" borderId="36" xfId="0" applyFont="1" applyFill="1" applyBorder="1" applyAlignment="1">
      <alignment horizontal="center" vertical="center" wrapText="1" shrinkToFit="1"/>
    </xf>
    <xf numFmtId="0" fontId="87" fillId="0" borderId="36" xfId="0" applyFont="1" applyFill="1" applyBorder="1" applyAlignment="1">
      <alignment horizontal="center" vertical="center" shrinkToFit="1"/>
    </xf>
    <xf numFmtId="0" fontId="87" fillId="0" borderId="51" xfId="0" applyFont="1" applyFill="1" applyBorder="1" applyAlignment="1">
      <alignment horizontal="center" vertical="center" shrinkToFit="1"/>
    </xf>
    <xf numFmtId="0" fontId="0" fillId="0" borderId="13" xfId="0" applyFill="1" applyBorder="1"/>
    <xf numFmtId="0" fontId="75" fillId="0" borderId="0" xfId="0" applyFont="1"/>
    <xf numFmtId="0" fontId="75" fillId="0" borderId="0" xfId="0" applyFont="1" applyAlignment="1">
      <alignment vertical="center"/>
    </xf>
    <xf numFmtId="0" fontId="75" fillId="0" borderId="0" xfId="0" applyFont="1" applyAlignment="1">
      <alignment vertical="center" wrapText="1"/>
    </xf>
    <xf numFmtId="0" fontId="60" fillId="0" borderId="0" xfId="0" quotePrefix="1" applyFont="1" applyFill="1" applyAlignment="1">
      <alignment vertical="center"/>
    </xf>
    <xf numFmtId="0" fontId="56" fillId="0" borderId="0" xfId="0" quotePrefix="1" applyFont="1" applyFill="1" applyAlignment="1">
      <alignment vertical="center"/>
    </xf>
    <xf numFmtId="0" fontId="0" fillId="0" borderId="3" xfId="0" applyBorder="1"/>
    <xf numFmtId="14" fontId="0" fillId="0" borderId="0" xfId="0" applyNumberFormat="1"/>
    <xf numFmtId="0" fontId="0" fillId="0" borderId="7" xfId="0" applyBorder="1"/>
    <xf numFmtId="0" fontId="0" fillId="0" borderId="0" xfId="0" applyBorder="1"/>
    <xf numFmtId="0" fontId="54" fillId="0" borderId="0" xfId="0" applyFont="1" applyFill="1" applyAlignment="1">
      <alignment vertical="center"/>
    </xf>
    <xf numFmtId="0" fontId="60" fillId="0" borderId="13" xfId="0" applyFont="1" applyFill="1" applyBorder="1" applyAlignment="1">
      <alignment horizontal="center" vertical="center"/>
    </xf>
    <xf numFmtId="0" fontId="60" fillId="0" borderId="13" xfId="0" applyFont="1" applyFill="1" applyBorder="1" applyAlignment="1">
      <alignment vertical="center"/>
    </xf>
    <xf numFmtId="0" fontId="60" fillId="0" borderId="0" xfId="0" applyFont="1" applyFill="1" applyAlignment="1">
      <alignment horizontal="left" vertical="center" wrapText="1"/>
    </xf>
    <xf numFmtId="0" fontId="60" fillId="0" borderId="0" xfId="0" applyFont="1" applyFill="1" applyAlignment="1">
      <alignment vertical="center"/>
    </xf>
    <xf numFmtId="0" fontId="63" fillId="0" borderId="0" xfId="0" applyFont="1" applyFill="1" applyAlignment="1">
      <alignment vertical="center"/>
    </xf>
    <xf numFmtId="0" fontId="63" fillId="0" borderId="0" xfId="0" applyFont="1" applyAlignment="1">
      <alignment vertical="center"/>
    </xf>
    <xf numFmtId="0" fontId="60" fillId="0" borderId="0" xfId="0" applyFont="1" applyFill="1" applyAlignment="1">
      <alignment horizontal="left" vertical="center"/>
    </xf>
    <xf numFmtId="0" fontId="60" fillId="0" borderId="0" xfId="0" applyFont="1" applyFill="1" applyAlignment="1">
      <alignment vertical="center" wrapText="1"/>
    </xf>
    <xf numFmtId="0" fontId="71" fillId="0" borderId="13" xfId="0" applyFont="1" applyFill="1" applyBorder="1" applyAlignment="1">
      <alignment horizontal="left"/>
    </xf>
    <xf numFmtId="0" fontId="71" fillId="0" borderId="9" xfId="0" applyFont="1" applyFill="1" applyBorder="1" applyAlignment="1">
      <alignment horizontal="left" vertical="center" indent="1"/>
    </xf>
    <xf numFmtId="0" fontId="71" fillId="0" borderId="11" xfId="0" applyFont="1" applyFill="1" applyBorder="1" applyAlignment="1">
      <alignment horizontal="left" vertical="center" indent="1"/>
    </xf>
    <xf numFmtId="0" fontId="70" fillId="0" borderId="9" xfId="0" applyFont="1" applyFill="1" applyBorder="1" applyAlignment="1">
      <alignment horizontal="left" vertical="center" indent="1"/>
    </xf>
    <xf numFmtId="0" fontId="0" fillId="0" borderId="27" xfId="0" applyFont="1" applyFill="1" applyBorder="1" applyAlignment="1">
      <alignment horizontal="left" vertical="center" indent="1"/>
    </xf>
    <xf numFmtId="0" fontId="70" fillId="0" borderId="3" xfId="0" applyFont="1" applyFill="1" applyBorder="1" applyAlignment="1">
      <alignment horizontal="left" vertical="center" indent="1"/>
    </xf>
    <xf numFmtId="0" fontId="0" fillId="0" borderId="6" xfId="0" applyFont="1" applyFill="1" applyBorder="1" applyAlignment="1">
      <alignment horizontal="left" vertical="center" indent="1"/>
    </xf>
    <xf numFmtId="0" fontId="71" fillId="0" borderId="8" xfId="0" applyFont="1" applyFill="1" applyBorder="1" applyAlignment="1">
      <alignment horizontal="left" indent="1"/>
    </xf>
    <xf numFmtId="0" fontId="71" fillId="0" borderId="6" xfId="0" applyFont="1" applyFill="1" applyBorder="1" applyAlignment="1">
      <alignment horizontal="left" vertical="center" wrapText="1" indent="1"/>
    </xf>
    <xf numFmtId="0" fontId="69" fillId="0" borderId="13" xfId="0" applyFont="1" applyFill="1" applyBorder="1" applyAlignment="1"/>
    <xf numFmtId="0" fontId="69" fillId="0" borderId="27" xfId="0" applyFont="1" applyFill="1" applyBorder="1" applyAlignment="1">
      <alignment horizontal="center" vertical="center"/>
    </xf>
    <xf numFmtId="0" fontId="70" fillId="0" borderId="5" xfId="0" applyFont="1" applyFill="1" applyBorder="1" applyAlignment="1">
      <alignment horizontal="left" vertical="center" indent="1"/>
    </xf>
    <xf numFmtId="0" fontId="71" fillId="0" borderId="0" xfId="0" applyFont="1" applyFill="1" applyBorder="1" applyAlignment="1">
      <alignment horizontal="left" vertical="center" indent="1"/>
    </xf>
    <xf numFmtId="0" fontId="0" fillId="0" borderId="4" xfId="0" applyFont="1" applyFill="1" applyBorder="1" applyAlignment="1">
      <alignment horizontal="left"/>
    </xf>
    <xf numFmtId="0" fontId="71" fillId="0" borderId="27" xfId="0" applyFont="1" applyFill="1" applyBorder="1" applyAlignment="1">
      <alignment horizontal="left" vertical="center" indent="1"/>
    </xf>
    <xf numFmtId="0" fontId="0" fillId="0" borderId="2" xfId="0" applyFont="1" applyFill="1" applyBorder="1" applyAlignment="1">
      <alignment horizontal="center" vertical="center"/>
    </xf>
    <xf numFmtId="0" fontId="0" fillId="0" borderId="11" xfId="0" applyFont="1" applyFill="1" applyBorder="1" applyAlignment="1">
      <alignment horizontal="center" vertical="center"/>
    </xf>
    <xf numFmtId="0" fontId="75" fillId="0" borderId="0" xfId="0" applyFont="1" applyFill="1" applyAlignment="1">
      <alignment vertical="top" wrapText="1"/>
    </xf>
    <xf numFmtId="0" fontId="0" fillId="0" borderId="13" xfId="0" applyFont="1" applyFill="1" applyBorder="1" applyAlignment="1"/>
    <xf numFmtId="0" fontId="0" fillId="0" borderId="9" xfId="0" applyFont="1" applyFill="1" applyBorder="1" applyAlignment="1">
      <alignment horizontal="center" vertical="center"/>
    </xf>
    <xf numFmtId="0" fontId="66" fillId="0" borderId="27" xfId="0" applyFont="1" applyFill="1" applyBorder="1" applyAlignment="1">
      <alignment horizontal="left" vertical="center" wrapText="1" shrinkToFit="1"/>
    </xf>
    <xf numFmtId="0" fontId="75" fillId="0" borderId="0" xfId="0" applyFont="1" applyFill="1" applyBorder="1" applyAlignment="1">
      <alignment vertical="top" shrinkToFit="1"/>
    </xf>
    <xf numFmtId="0" fontId="71" fillId="0" borderId="8" xfId="0" applyFont="1" applyFill="1" applyBorder="1" applyAlignment="1">
      <alignment vertical="center"/>
    </xf>
    <xf numFmtId="0" fontId="71" fillId="0" borderId="27" xfId="0" applyFont="1" applyFill="1" applyBorder="1" applyAlignment="1">
      <alignment vertical="center"/>
    </xf>
    <xf numFmtId="0" fontId="71" fillId="0" borderId="1" xfId="0" applyFont="1" applyFill="1" applyBorder="1" applyAlignment="1">
      <alignment horizontal="center" vertical="center" shrinkToFit="1"/>
    </xf>
    <xf numFmtId="0" fontId="0" fillId="0" borderId="5" xfId="0" applyFont="1" applyFill="1" applyBorder="1" applyAlignment="1">
      <alignment horizontal="center" vertical="center"/>
    </xf>
    <xf numFmtId="0" fontId="71" fillId="0" borderId="13" xfId="0" applyFont="1" applyFill="1" applyBorder="1" applyAlignment="1">
      <alignment vertical="center" wrapText="1"/>
    </xf>
    <xf numFmtId="0" fontId="0" fillId="0" borderId="0" xfId="0" applyFont="1" applyFill="1" applyAlignment="1">
      <alignment horizontal="left" vertical="center"/>
    </xf>
    <xf numFmtId="0" fontId="0" fillId="0" borderId="8" xfId="0" applyFont="1" applyFill="1" applyBorder="1" applyAlignment="1">
      <alignment horizontal="left"/>
    </xf>
    <xf numFmtId="0" fontId="0" fillId="0" borderId="27" xfId="0" applyFont="1" applyFill="1" applyBorder="1" applyAlignment="1">
      <alignment horizontal="left"/>
    </xf>
    <xf numFmtId="0" fontId="0" fillId="0" borderId="6" xfId="0" applyFill="1" applyBorder="1" applyAlignment="1">
      <alignment horizontal="left" vertical="center"/>
    </xf>
    <xf numFmtId="0" fontId="70" fillId="0" borderId="7" xfId="0" applyFont="1" applyFill="1" applyBorder="1" applyAlignment="1">
      <alignment horizontal="left" vertical="center"/>
    </xf>
    <xf numFmtId="0" fontId="71" fillId="0" borderId="9" xfId="0" applyFont="1" applyFill="1" applyBorder="1" applyAlignment="1">
      <alignment horizontal="left" vertical="center"/>
    </xf>
    <xf numFmtId="0" fontId="71" fillId="0" borderId="8" xfId="0" applyFont="1" applyFill="1" applyBorder="1" applyAlignment="1">
      <alignment horizontal="left" vertical="center"/>
    </xf>
    <xf numFmtId="0" fontId="71" fillId="0" borderId="8" xfId="0" applyFont="1" applyFill="1" applyBorder="1" applyAlignment="1">
      <alignment horizontal="center" vertical="center"/>
    </xf>
    <xf numFmtId="0" fontId="71" fillId="0" borderId="1" xfId="0" applyFont="1" applyFill="1" applyBorder="1" applyAlignment="1">
      <alignment horizontal="left" vertical="center"/>
    </xf>
    <xf numFmtId="0" fontId="71" fillId="0" borderId="5" xfId="0" applyFont="1" applyFill="1" applyBorder="1" applyAlignment="1">
      <alignment horizontal="left" vertical="center"/>
    </xf>
    <xf numFmtId="0" fontId="71" fillId="0" borderId="13" xfId="0" applyFont="1" applyFill="1" applyBorder="1" applyAlignment="1">
      <alignment horizontal="left" vertical="center"/>
    </xf>
    <xf numFmtId="0" fontId="0" fillId="0" borderId="1" xfId="0" applyFill="1" applyBorder="1" applyAlignment="1">
      <alignment horizontal="left" vertical="center"/>
    </xf>
    <xf numFmtId="0" fontId="60" fillId="0" borderId="0" xfId="0" applyFont="1" applyAlignment="1">
      <alignment horizontal="left" vertical="center"/>
    </xf>
    <xf numFmtId="49" fontId="52" fillId="0" borderId="0" xfId="53" applyNumberFormat="1" applyFont="1" applyFill="1" applyBorder="1"/>
    <xf numFmtId="0" fontId="54" fillId="0" borderId="0" xfId="0" applyFont="1" applyFill="1" applyBorder="1" applyAlignment="1">
      <alignment vertical="center"/>
    </xf>
    <xf numFmtId="0" fontId="60" fillId="0" borderId="0" xfId="0" applyFont="1" applyFill="1" applyAlignment="1">
      <alignment horizontal="center" vertical="center" shrinkToFit="1"/>
    </xf>
    <xf numFmtId="188" fontId="65" fillId="0" borderId="7" xfId="0" applyNumberFormat="1" applyFont="1" applyFill="1" applyBorder="1" applyAlignment="1" applyProtection="1">
      <alignment horizontal="center" vertical="center"/>
      <protection locked="0"/>
    </xf>
    <xf numFmtId="0" fontId="61" fillId="0" borderId="1" xfId="0" applyFont="1" applyFill="1" applyBorder="1" applyAlignment="1">
      <alignment horizontal="right" vertical="center" wrapText="1"/>
    </xf>
    <xf numFmtId="0" fontId="60" fillId="0" borderId="7" xfId="0" applyFont="1" applyFill="1" applyBorder="1" applyAlignment="1">
      <alignment horizontal="center" vertical="center"/>
    </xf>
    <xf numFmtId="0" fontId="60" fillId="0" borderId="8" xfId="0" applyFont="1" applyFill="1" applyBorder="1" applyAlignment="1">
      <alignment vertical="center" wrapText="1"/>
    </xf>
    <xf numFmtId="0" fontId="60" fillId="0" borderId="0" xfId="0" applyFont="1" applyFill="1" applyAlignment="1">
      <alignment horizontal="left" vertical="center" shrinkToFit="1"/>
    </xf>
    <xf numFmtId="0" fontId="60" fillId="0" borderId="0" xfId="0" applyFont="1" applyFill="1" applyAlignment="1">
      <alignment vertical="top" wrapText="1"/>
    </xf>
    <xf numFmtId="0" fontId="54" fillId="0" borderId="8" xfId="0" applyFont="1" applyFill="1" applyBorder="1" applyAlignment="1">
      <alignment vertical="center" shrinkToFit="1"/>
    </xf>
    <xf numFmtId="0" fontId="60" fillId="0" borderId="0" xfId="0" applyFont="1" applyFill="1" applyAlignment="1">
      <alignment horizontal="right" vertical="top"/>
    </xf>
    <xf numFmtId="0" fontId="54" fillId="0" borderId="0" xfId="0" applyFont="1" applyFill="1" applyBorder="1" applyAlignment="1">
      <alignment horizontal="center" vertical="center" shrinkToFit="1"/>
    </xf>
    <xf numFmtId="178" fontId="60" fillId="0" borderId="0" xfId="0" quotePrefix="1" applyNumberFormat="1" applyFont="1" applyFill="1" applyAlignment="1">
      <alignment vertical="center"/>
    </xf>
    <xf numFmtId="0" fontId="65" fillId="0" borderId="8" xfId="0" quotePrefix="1" applyFont="1" applyFill="1" applyBorder="1" applyAlignment="1">
      <alignment horizontal="center" vertical="center"/>
    </xf>
    <xf numFmtId="0" fontId="50" fillId="0" borderId="0" xfId="0" applyFont="1" applyFill="1" applyAlignment="1">
      <alignment horizontal="center" vertical="center"/>
    </xf>
    <xf numFmtId="0" fontId="50" fillId="0" borderId="0" xfId="0" applyFont="1" applyFill="1"/>
    <xf numFmtId="0" fontId="50" fillId="0" borderId="0" xfId="0" applyFont="1" applyFill="1" applyAlignment="1">
      <alignment horizontal="center"/>
    </xf>
    <xf numFmtId="178" fontId="73" fillId="0" borderId="0" xfId="0" applyNumberFormat="1" applyFont="1" applyFill="1" applyAlignment="1">
      <alignment horizontal="left"/>
    </xf>
    <xf numFmtId="0" fontId="69" fillId="0" borderId="13" xfId="0" applyFont="1" applyFill="1" applyBorder="1" applyAlignment="1">
      <alignment horizontal="left" shrinkToFit="1"/>
    </xf>
    <xf numFmtId="0" fontId="69" fillId="0" borderId="0" xfId="0" applyFont="1" applyFill="1" applyBorder="1" applyAlignment="1">
      <alignment horizontal="left" shrinkToFit="1"/>
    </xf>
    <xf numFmtId="0" fontId="71" fillId="0" borderId="10" xfId="0" applyFont="1" applyFill="1" applyBorder="1" applyAlignment="1">
      <alignment horizontal="left" vertical="center"/>
    </xf>
    <xf numFmtId="0" fontId="71" fillId="0" borderId="10" xfId="0" applyFont="1" applyFill="1" applyBorder="1" applyAlignment="1">
      <alignment horizontal="left" vertical="center" wrapText="1"/>
    </xf>
    <xf numFmtId="0" fontId="71" fillId="0" borderId="5" xfId="0" applyFont="1" applyFill="1" applyBorder="1" applyAlignment="1">
      <alignment horizontal="left" vertical="center" wrapText="1" indent="1"/>
    </xf>
    <xf numFmtId="0" fontId="71" fillId="0" borderId="27" xfId="0" applyFont="1" applyFill="1" applyBorder="1" applyAlignment="1">
      <alignment horizontal="center" vertical="center"/>
    </xf>
    <xf numFmtId="0" fontId="71" fillId="0" borderId="0" xfId="0" applyFont="1" applyFill="1" applyBorder="1" applyAlignment="1">
      <alignment horizontal="center" vertical="center" shrinkToFit="1"/>
    </xf>
    <xf numFmtId="0" fontId="71" fillId="0" borderId="13" xfId="0" applyFont="1" applyFill="1" applyBorder="1" applyAlignment="1">
      <alignment horizontal="center" vertical="center" shrinkToFit="1"/>
    </xf>
    <xf numFmtId="0" fontId="71" fillId="0" borderId="13" xfId="0" applyFont="1" applyFill="1" applyBorder="1" applyAlignment="1">
      <alignment vertical="center" shrinkToFit="1"/>
    </xf>
    <xf numFmtId="0" fontId="71" fillId="0" borderId="9" xfId="0" applyFont="1" applyFill="1" applyBorder="1" applyAlignment="1">
      <alignment vertical="center" shrinkToFit="1"/>
    </xf>
    <xf numFmtId="0" fontId="71" fillId="0" borderId="27" xfId="0" applyFont="1" applyFill="1" applyBorder="1" applyAlignment="1">
      <alignment vertical="center" shrinkToFit="1"/>
    </xf>
    <xf numFmtId="0" fontId="71" fillId="0" borderId="6" xfId="0" applyFont="1" applyFill="1" applyBorder="1" applyAlignment="1">
      <alignment horizontal="left" vertical="center"/>
    </xf>
    <xf numFmtId="0" fontId="71" fillId="0" borderId="6" xfId="0" applyFont="1" applyFill="1" applyBorder="1" applyAlignment="1">
      <alignment horizontal="left" vertical="center" wrapText="1"/>
    </xf>
    <xf numFmtId="0" fontId="71" fillId="0" borderId="8" xfId="0" applyFont="1" applyFill="1" applyBorder="1" applyAlignment="1">
      <alignment vertical="center" shrinkToFit="1"/>
    </xf>
    <xf numFmtId="0" fontId="120" fillId="0" borderId="27" xfId="0" applyFont="1" applyFill="1" applyBorder="1" applyAlignment="1">
      <alignment horizontal="left" vertical="center" shrinkToFit="1"/>
    </xf>
    <xf numFmtId="0" fontId="71" fillId="0" borderId="27" xfId="0" applyFont="1" applyFill="1" applyBorder="1" applyAlignment="1">
      <alignment horizontal="left" vertical="center" wrapText="1"/>
    </xf>
    <xf numFmtId="0" fontId="71" fillId="0" borderId="27" xfId="0" applyFont="1" applyFill="1" applyBorder="1" applyAlignment="1">
      <alignment horizontal="left"/>
    </xf>
    <xf numFmtId="0" fontId="0" fillId="0" borderId="10" xfId="0" applyFont="1" applyFill="1" applyBorder="1" applyAlignment="1">
      <alignment horizontal="left" vertical="top" wrapText="1"/>
    </xf>
    <xf numFmtId="0" fontId="0" fillId="0" borderId="4" xfId="0" applyFont="1" applyFill="1" applyBorder="1" applyAlignment="1">
      <alignment horizontal="left" vertical="top" wrapText="1"/>
    </xf>
    <xf numFmtId="0" fontId="0" fillId="0" borderId="6" xfId="0" applyFont="1" applyFill="1" applyBorder="1" applyAlignment="1">
      <alignment horizontal="left" vertical="top" wrapText="1"/>
    </xf>
    <xf numFmtId="0" fontId="50" fillId="0" borderId="0" xfId="0" applyFont="1" applyFill="1" applyBorder="1" applyAlignment="1">
      <alignment horizontal="center" vertical="center"/>
    </xf>
    <xf numFmtId="0" fontId="50" fillId="0" borderId="0" xfId="0" applyFont="1" applyFill="1" applyBorder="1" applyAlignment="1"/>
    <xf numFmtId="188" fontId="65" fillId="0" borderId="7" xfId="0" applyNumberFormat="1" applyFont="1" applyFill="1" applyBorder="1" applyAlignment="1" applyProtection="1">
      <alignment horizontal="center" vertical="center"/>
    </xf>
    <xf numFmtId="49" fontId="0" fillId="0" borderId="8" xfId="0" applyNumberFormat="1" applyFill="1" applyBorder="1" applyAlignment="1">
      <alignment horizontal="center" vertical="center"/>
    </xf>
    <xf numFmtId="0" fontId="0" fillId="0" borderId="2" xfId="0" applyFill="1" applyBorder="1" applyAlignment="1">
      <alignment horizontal="center" vertical="center" shrinkToFit="1"/>
    </xf>
    <xf numFmtId="0" fontId="0" fillId="0" borderId="8" xfId="0" applyFont="1" applyFill="1" applyBorder="1" applyAlignment="1">
      <alignment vertical="center" shrinkToFit="1"/>
    </xf>
    <xf numFmtId="0" fontId="0" fillId="0" borderId="30" xfId="0" applyFont="1" applyFill="1" applyBorder="1" applyAlignment="1">
      <alignment horizontal="centerContinuous" vertical="center"/>
    </xf>
    <xf numFmtId="0" fontId="0" fillId="0" borderId="52" xfId="0" applyFont="1" applyFill="1" applyBorder="1" applyAlignment="1">
      <alignment horizontal="centerContinuous" vertical="center"/>
    </xf>
    <xf numFmtId="0" fontId="70" fillId="0" borderId="7" xfId="0" applyFont="1" applyFill="1" applyBorder="1" applyAlignment="1">
      <alignment horizontal="center" vertical="center" wrapText="1"/>
    </xf>
    <xf numFmtId="0" fontId="0" fillId="0" borderId="13" xfId="0" applyFill="1" applyBorder="1" applyAlignment="1">
      <alignment horizontal="left" vertical="center" indent="1"/>
    </xf>
    <xf numFmtId="0" fontId="0" fillId="0" borderId="0" xfId="0" applyFill="1" applyBorder="1" applyAlignment="1">
      <alignment horizontal="center" vertical="top" shrinkToFit="1"/>
    </xf>
    <xf numFmtId="0" fontId="70" fillId="0" borderId="24" xfId="0" applyFont="1" applyFill="1" applyBorder="1" applyAlignment="1">
      <alignment vertical="center"/>
    </xf>
    <xf numFmtId="0" fontId="88" fillId="0" borderId="0" xfId="0" applyFont="1" applyFill="1" applyBorder="1" applyAlignment="1">
      <alignment horizontal="justify" vertical="center"/>
    </xf>
    <xf numFmtId="0" fontId="70" fillId="0" borderId="0" xfId="0" applyFont="1" applyFill="1" applyBorder="1" applyAlignment="1">
      <alignment vertical="center" wrapText="1"/>
    </xf>
    <xf numFmtId="0" fontId="71" fillId="0" borderId="0" xfId="0" applyFont="1" applyFill="1" applyBorder="1" applyAlignment="1"/>
    <xf numFmtId="0" fontId="70" fillId="0" borderId="0" xfId="0" applyFont="1" applyFill="1" applyBorder="1" applyAlignment="1">
      <alignment vertical="top" wrapText="1"/>
    </xf>
    <xf numFmtId="0" fontId="0" fillId="0" borderId="0" xfId="0" applyFont="1" applyFill="1" applyBorder="1" applyAlignment="1">
      <alignment wrapText="1"/>
    </xf>
    <xf numFmtId="0" fontId="70" fillId="0" borderId="36" xfId="0" applyFont="1" applyFill="1" applyBorder="1" applyAlignment="1">
      <alignment horizontal="center" vertical="center" wrapText="1"/>
    </xf>
    <xf numFmtId="0" fontId="70" fillId="0" borderId="0" xfId="0" applyFont="1" applyFill="1" applyAlignment="1"/>
    <xf numFmtId="0" fontId="85" fillId="0" borderId="0" xfId="0" applyFont="1"/>
    <xf numFmtId="0" fontId="0" fillId="0" borderId="0" xfId="0" applyBorder="1" applyAlignment="1">
      <alignment horizontal="left"/>
    </xf>
    <xf numFmtId="0" fontId="124" fillId="0" borderId="0" xfId="0" applyFont="1"/>
    <xf numFmtId="0" fontId="0" fillId="0" borderId="0" xfId="0" applyAlignment="1">
      <alignment vertical="center"/>
    </xf>
    <xf numFmtId="0" fontId="0" fillId="0" borderId="0" xfId="0" applyBorder="1" applyAlignment="1">
      <alignment vertical="center"/>
    </xf>
    <xf numFmtId="0" fontId="111" fillId="0" borderId="0" xfId="0" applyFont="1" applyFill="1" applyBorder="1" applyAlignment="1">
      <alignment horizontal="center" vertical="center"/>
    </xf>
    <xf numFmtId="0" fontId="104" fillId="0" borderId="7" xfId="0" applyFont="1" applyFill="1" applyBorder="1" applyAlignment="1">
      <alignment horizontal="center" vertical="center"/>
    </xf>
    <xf numFmtId="0" fontId="104" fillId="0" borderId="9" xfId="0" applyFont="1" applyFill="1" applyBorder="1" applyAlignment="1">
      <alignment horizontal="right" vertical="center"/>
    </xf>
    <xf numFmtId="0" fontId="106" fillId="0" borderId="8" xfId="0" applyFont="1" applyFill="1" applyBorder="1" applyAlignment="1">
      <alignment horizontal="right" vertical="center"/>
    </xf>
    <xf numFmtId="0" fontId="104" fillId="0" borderId="8" xfId="0" applyFont="1" applyFill="1" applyBorder="1" applyAlignment="1">
      <alignment horizontal="right" vertical="center"/>
    </xf>
    <xf numFmtId="0" fontId="104" fillId="0" borderId="8" xfId="0" applyFont="1" applyFill="1" applyBorder="1" applyAlignment="1">
      <alignment horizontal="center" vertical="center"/>
    </xf>
    <xf numFmtId="0" fontId="104" fillId="0" borderId="27" xfId="0" applyFont="1" applyFill="1" applyBorder="1" applyAlignment="1">
      <alignment horizontal="center" vertical="center"/>
    </xf>
    <xf numFmtId="0" fontId="117" fillId="0" borderId="7" xfId="0" applyFont="1" applyFill="1" applyBorder="1" applyAlignment="1">
      <alignment horizontal="center" vertical="center"/>
    </xf>
    <xf numFmtId="0" fontId="112" fillId="0" borderId="8" xfId="0" applyFont="1" applyFill="1" applyBorder="1" applyAlignment="1">
      <alignment horizontal="center" vertical="center"/>
    </xf>
    <xf numFmtId="0" fontId="0" fillId="0" borderId="8" xfId="0" applyFill="1" applyBorder="1" applyAlignment="1">
      <alignment horizontal="left" vertical="top"/>
    </xf>
    <xf numFmtId="0" fontId="108" fillId="0" borderId="7" xfId="0" applyFont="1" applyFill="1" applyBorder="1" applyAlignment="1">
      <alignment horizontal="center" vertical="center" shrinkToFit="1"/>
    </xf>
    <xf numFmtId="0" fontId="112" fillId="0" borderId="7" xfId="0" applyFont="1" applyFill="1" applyBorder="1" applyAlignment="1">
      <alignment horizontal="center" vertical="center" wrapText="1"/>
    </xf>
    <xf numFmtId="0" fontId="108" fillId="0" borderId="11" xfId="0" applyFont="1" applyFill="1" applyBorder="1" applyAlignment="1">
      <alignment horizontal="center" vertical="center" wrapText="1"/>
    </xf>
    <xf numFmtId="0" fontId="108" fillId="0" borderId="9" xfId="0" applyFont="1" applyFill="1" applyBorder="1" applyAlignment="1">
      <alignment horizontal="center" vertical="center"/>
    </xf>
    <xf numFmtId="0" fontId="108" fillId="0" borderId="7" xfId="0" applyFont="1" applyFill="1" applyBorder="1" applyAlignment="1">
      <alignment horizontal="center" vertical="center"/>
    </xf>
    <xf numFmtId="0" fontId="0" fillId="0" borderId="8" xfId="0" applyFill="1" applyBorder="1" applyAlignment="1">
      <alignment vertical="center"/>
    </xf>
    <xf numFmtId="0" fontId="127" fillId="0" borderId="7" xfId="0" applyFont="1" applyFill="1" applyBorder="1" applyAlignment="1">
      <alignment horizontal="center" vertical="center" wrapText="1"/>
    </xf>
    <xf numFmtId="0" fontId="102" fillId="0" borderId="2" xfId="0" applyFont="1" applyFill="1" applyBorder="1" applyAlignment="1">
      <alignment horizontal="left" vertical="center"/>
    </xf>
    <xf numFmtId="0" fontId="108" fillId="0" borderId="0" xfId="0" applyFont="1" applyFill="1" applyBorder="1" applyAlignment="1">
      <alignment horizontal="center" vertical="center"/>
    </xf>
    <xf numFmtId="0" fontId="0" fillId="0" borderId="7" xfId="0" applyBorder="1" applyAlignment="1">
      <alignment vertical="center"/>
    </xf>
    <xf numFmtId="0" fontId="0" fillId="0" borderId="7" xfId="0" applyBorder="1" applyAlignment="1">
      <alignment horizontal="left" vertical="center"/>
    </xf>
    <xf numFmtId="0" fontId="189" fillId="0" borderId="0" xfId="48" applyAlignment="1">
      <alignment vertical="center"/>
    </xf>
    <xf numFmtId="0" fontId="0" fillId="0" borderId="0" xfId="0" quotePrefix="1" applyBorder="1"/>
    <xf numFmtId="0" fontId="75" fillId="0" borderId="0" xfId="48" applyFont="1" applyBorder="1" applyAlignment="1">
      <alignment vertical="center" wrapText="1"/>
    </xf>
    <xf numFmtId="0" fontId="106" fillId="0" borderId="0" xfId="48" applyFont="1" applyBorder="1" applyAlignment="1">
      <alignment horizontal="left" vertical="center"/>
    </xf>
    <xf numFmtId="0" fontId="98" fillId="0" borderId="0" xfId="48" applyFont="1" applyAlignment="1">
      <alignment vertical="center"/>
    </xf>
    <xf numFmtId="0" fontId="129" fillId="0" borderId="12" xfId="0" applyFont="1" applyBorder="1" applyAlignment="1">
      <alignment horizontal="left"/>
    </xf>
    <xf numFmtId="0" fontId="128" fillId="0" borderId="12" xfId="0" applyFont="1" applyBorder="1" applyAlignment="1">
      <alignment horizontal="left"/>
    </xf>
    <xf numFmtId="0" fontId="189" fillId="0" borderId="16" xfId="48" applyBorder="1">
      <alignment vertical="center"/>
    </xf>
    <xf numFmtId="0" fontId="65" fillId="0" borderId="0" xfId="0" applyFont="1"/>
    <xf numFmtId="0" fontId="131" fillId="0" borderId="0" xfId="0" applyFont="1"/>
    <xf numFmtId="0" fontId="131" fillId="0" borderId="0" xfId="0" applyFont="1" applyBorder="1" applyAlignment="1"/>
    <xf numFmtId="0" fontId="131" fillId="0" borderId="0" xfId="0" applyFont="1" applyAlignment="1">
      <alignment horizontal="center"/>
    </xf>
    <xf numFmtId="0" fontId="77" fillId="0" borderId="0" xfId="0" applyFont="1"/>
    <xf numFmtId="0" fontId="71" fillId="0" borderId="64" xfId="31" applyFont="1" applyFill="1" applyBorder="1">
      <alignment vertical="center"/>
    </xf>
    <xf numFmtId="0" fontId="77" fillId="0" borderId="7" xfId="31" applyFont="1" applyBorder="1" applyAlignment="1">
      <alignment horizontal="center" vertical="center" wrapText="1"/>
    </xf>
    <xf numFmtId="0" fontId="77" fillId="0" borderId="8" xfId="31" applyFont="1" applyBorder="1" applyAlignment="1">
      <alignment horizontal="center" vertical="center" wrapText="1"/>
    </xf>
    <xf numFmtId="0" fontId="77" fillId="0" borderId="7" xfId="31" applyFont="1" applyFill="1" applyBorder="1" applyAlignment="1">
      <alignment horizontal="center" vertical="center" wrapText="1"/>
    </xf>
    <xf numFmtId="0" fontId="52" fillId="0" borderId="16" xfId="31" applyFont="1" applyFill="1" applyBorder="1">
      <alignment vertical="center"/>
    </xf>
    <xf numFmtId="0" fontId="189" fillId="0" borderId="0" xfId="31" applyBorder="1">
      <alignment vertical="center"/>
    </xf>
    <xf numFmtId="0" fontId="189" fillId="0" borderId="0" xfId="31">
      <alignment vertical="center"/>
    </xf>
    <xf numFmtId="0" fontId="96" fillId="0" borderId="0" xfId="31" applyFont="1" applyBorder="1">
      <alignment vertical="center"/>
    </xf>
    <xf numFmtId="0" fontId="189" fillId="0" borderId="0" xfId="31" applyBorder="1" applyAlignment="1">
      <alignment horizontal="center" vertical="center"/>
    </xf>
    <xf numFmtId="0" fontId="100" fillId="0" borderId="0" xfId="31" applyFont="1" applyAlignment="1">
      <alignment vertical="center"/>
    </xf>
    <xf numFmtId="0" fontId="65" fillId="0" borderId="0" xfId="31" applyFont="1">
      <alignment vertical="center"/>
    </xf>
    <xf numFmtId="0" fontId="93" fillId="0" borderId="0" xfId="31" applyFont="1" applyFill="1" applyBorder="1" applyAlignment="1">
      <alignment horizontal="left" vertical="top"/>
    </xf>
    <xf numFmtId="0" fontId="70" fillId="0" borderId="0" xfId="31" applyFont="1" applyBorder="1">
      <alignment vertical="center"/>
    </xf>
    <xf numFmtId="0" fontId="68" fillId="0" borderId="0" xfId="31" applyFont="1">
      <alignment vertical="center"/>
    </xf>
    <xf numFmtId="0" fontId="134" fillId="0" borderId="0" xfId="31" applyFont="1">
      <alignment vertical="center"/>
    </xf>
    <xf numFmtId="0" fontId="52" fillId="0" borderId="0" xfId="31" applyFont="1" applyBorder="1" applyAlignment="1">
      <alignment horizontal="left" vertical="center"/>
    </xf>
    <xf numFmtId="0" fontId="50" fillId="0" borderId="0" xfId="31" applyFont="1" applyAlignment="1">
      <alignment horizontal="left" vertical="center"/>
    </xf>
    <xf numFmtId="0" fontId="68" fillId="0" borderId="0" xfId="31" applyFont="1" applyAlignment="1">
      <alignment vertical="center"/>
    </xf>
    <xf numFmtId="0" fontId="81" fillId="0" borderId="0" xfId="31" applyFont="1" applyAlignment="1">
      <alignment vertical="center"/>
    </xf>
    <xf numFmtId="0" fontId="69" fillId="0" borderId="67" xfId="31" applyFont="1" applyFill="1" applyBorder="1" applyAlignment="1">
      <alignment horizontal="center" vertical="center"/>
    </xf>
    <xf numFmtId="0" fontId="69" fillId="0" borderId="67" xfId="31" applyFont="1" applyFill="1" applyBorder="1" applyAlignment="1">
      <alignment horizontal="distributed" vertical="center"/>
    </xf>
    <xf numFmtId="179" fontId="109" fillId="0" borderId="67" xfId="31" applyNumberFormat="1" applyFont="1" applyFill="1" applyBorder="1" applyAlignment="1">
      <alignment horizontal="center" vertical="center"/>
    </xf>
    <xf numFmtId="0" fontId="189" fillId="0" borderId="68" xfId="31" applyFill="1" applyBorder="1" applyAlignment="1">
      <alignment horizontal="center" vertical="center"/>
    </xf>
    <xf numFmtId="0" fontId="69" fillId="0" borderId="69" xfId="31" applyFont="1" applyFill="1" applyBorder="1" applyAlignment="1">
      <alignment horizontal="center" vertical="center"/>
    </xf>
    <xf numFmtId="0" fontId="69" fillId="0" borderId="69" xfId="31" applyFont="1" applyFill="1" applyBorder="1" applyAlignment="1">
      <alignment horizontal="distributed" vertical="center"/>
    </xf>
    <xf numFmtId="179" fontId="109" fillId="0" borderId="69" xfId="31" applyNumberFormat="1" applyFont="1" applyFill="1" applyBorder="1" applyAlignment="1">
      <alignment horizontal="center" vertical="center"/>
    </xf>
    <xf numFmtId="0" fontId="189" fillId="0" borderId="70" xfId="31" applyFill="1" applyBorder="1" applyAlignment="1">
      <alignment horizontal="center" vertical="center"/>
    </xf>
    <xf numFmtId="0" fontId="69" fillId="0" borderId="71" xfId="31" applyFont="1" applyFill="1" applyBorder="1" applyAlignment="1">
      <alignment horizontal="center" vertical="center"/>
    </xf>
    <xf numFmtId="0" fontId="69" fillId="0" borderId="71" xfId="31" applyFont="1" applyFill="1" applyBorder="1" applyAlignment="1">
      <alignment horizontal="distributed" vertical="center"/>
    </xf>
    <xf numFmtId="179" fontId="109" fillId="0" borderId="71" xfId="31" applyNumberFormat="1" applyFont="1" applyFill="1" applyBorder="1" applyAlignment="1">
      <alignment horizontal="center" vertical="center"/>
    </xf>
    <xf numFmtId="0" fontId="189" fillId="0" borderId="72" xfId="31" applyFill="1" applyBorder="1" applyAlignment="1">
      <alignment horizontal="center" vertical="center"/>
    </xf>
    <xf numFmtId="0" fontId="50" fillId="0" borderId="70" xfId="31" applyFont="1" applyFill="1" applyBorder="1" applyAlignment="1">
      <alignment horizontal="center" vertical="center" wrapText="1"/>
    </xf>
    <xf numFmtId="0" fontId="50" fillId="0" borderId="68" xfId="31" applyFont="1" applyFill="1" applyBorder="1" applyAlignment="1">
      <alignment horizontal="center" vertical="center" wrapText="1"/>
    </xf>
    <xf numFmtId="0" fontId="50" fillId="0" borderId="72" xfId="31" applyFont="1" applyFill="1" applyBorder="1" applyAlignment="1">
      <alignment horizontal="center" vertical="center" wrapText="1"/>
    </xf>
    <xf numFmtId="0" fontId="69" fillId="0" borderId="12" xfId="31" applyFont="1" applyFill="1" applyBorder="1" applyAlignment="1">
      <alignment horizontal="center" vertical="center"/>
    </xf>
    <xf numFmtId="0" fontId="69" fillId="0" borderId="12" xfId="31" applyFont="1" applyFill="1" applyBorder="1" applyAlignment="1">
      <alignment horizontal="distributed" vertical="center"/>
    </xf>
    <xf numFmtId="14" fontId="54" fillId="0" borderId="0" xfId="0" applyNumberFormat="1" applyFont="1" applyFill="1" applyAlignment="1">
      <alignment vertical="center"/>
    </xf>
    <xf numFmtId="0" fontId="60" fillId="0" borderId="0" xfId="0" quotePrefix="1" applyFont="1" applyFill="1" applyBorder="1" applyAlignment="1">
      <alignment horizontal="center" vertical="center"/>
    </xf>
    <xf numFmtId="176" fontId="60" fillId="0" borderId="0" xfId="0" quotePrefix="1" applyNumberFormat="1" applyFont="1" applyFill="1" applyAlignment="1">
      <alignment vertical="center" shrinkToFit="1"/>
    </xf>
    <xf numFmtId="0" fontId="54" fillId="0" borderId="0" xfId="0" applyFont="1" applyFill="1" applyBorder="1" applyAlignment="1">
      <alignment horizontal="center" vertical="center"/>
    </xf>
    <xf numFmtId="0" fontId="137" fillId="0" borderId="0" xfId="2" applyFont="1" applyFill="1" applyAlignment="1" applyProtection="1">
      <alignment vertical="center"/>
    </xf>
    <xf numFmtId="0" fontId="138" fillId="0" borderId="0" xfId="0" applyFont="1" applyFill="1"/>
    <xf numFmtId="0" fontId="128" fillId="0" borderId="0" xfId="0" applyFont="1" applyAlignment="1">
      <alignment horizontal="left"/>
    </xf>
    <xf numFmtId="0" fontId="139" fillId="0" borderId="0" xfId="2" applyFont="1" applyFill="1" applyAlignment="1" applyProtection="1"/>
    <xf numFmtId="0" fontId="117" fillId="0" borderId="0" xfId="47" applyFont="1">
      <alignment vertical="center"/>
    </xf>
    <xf numFmtId="0" fontId="117" fillId="0" borderId="0" xfId="47" applyFont="1" applyAlignment="1">
      <alignment vertical="center" shrinkToFit="1"/>
    </xf>
    <xf numFmtId="0" fontId="141" fillId="0" borderId="0" xfId="53" applyFont="1"/>
    <xf numFmtId="0" fontId="52" fillId="0" borderId="8" xfId="53" applyNumberFormat="1" applyFont="1" applyFill="1" applyBorder="1" applyAlignment="1">
      <alignment horizontal="center"/>
    </xf>
    <xf numFmtId="0" fontId="52" fillId="0" borderId="1" xfId="53" applyNumberFormat="1" applyFont="1" applyFill="1" applyBorder="1" applyAlignment="1">
      <alignment horizontal="center"/>
    </xf>
    <xf numFmtId="0" fontId="52" fillId="0" borderId="34" xfId="53" applyFont="1" applyFill="1" applyBorder="1"/>
    <xf numFmtId="0" fontId="75" fillId="0" borderId="0" xfId="53" applyFont="1" applyAlignment="1">
      <alignment shrinkToFit="1"/>
    </xf>
    <xf numFmtId="0" fontId="75" fillId="0" borderId="0" xfId="53" applyFont="1" applyAlignment="1">
      <alignment horizontal="center"/>
    </xf>
    <xf numFmtId="0" fontId="71" fillId="0" borderId="0" xfId="47" applyFont="1">
      <alignment vertical="center"/>
    </xf>
    <xf numFmtId="0" fontId="71" fillId="0" borderId="34" xfId="47" applyFont="1" applyBorder="1" applyAlignment="1">
      <alignment horizontal="left" vertical="center"/>
    </xf>
    <xf numFmtId="0" fontId="0" fillId="0" borderId="0" xfId="53" quotePrefix="1" applyNumberFormat="1" applyFont="1"/>
    <xf numFmtId="0" fontId="0" fillId="0" borderId="0" xfId="53" quotePrefix="1" applyFont="1"/>
    <xf numFmtId="0" fontId="142" fillId="0" borderId="0" xfId="0" applyFont="1"/>
    <xf numFmtId="0" fontId="0" fillId="0" borderId="0" xfId="0" applyFont="1"/>
    <xf numFmtId="177" fontId="52" fillId="0" borderId="0" xfId="53" quotePrefix="1" applyNumberFormat="1" applyFont="1" applyBorder="1" applyAlignment="1">
      <alignment horizontal="center" vertical="center"/>
    </xf>
    <xf numFmtId="183" fontId="60" fillId="0" borderId="0" xfId="0" applyNumberFormat="1" applyFont="1" applyFill="1" applyAlignment="1">
      <alignment vertical="center"/>
    </xf>
    <xf numFmtId="0" fontId="60" fillId="0" borderId="0" xfId="0" quotePrefix="1" applyFont="1" applyFill="1" applyAlignment="1">
      <alignment horizontal="left" vertical="center" wrapText="1"/>
    </xf>
    <xf numFmtId="0" fontId="54" fillId="0" borderId="0" xfId="0" quotePrefix="1" applyFont="1" applyFill="1" applyBorder="1" applyAlignment="1">
      <alignment vertical="center" shrinkToFit="1"/>
    </xf>
    <xf numFmtId="0" fontId="143" fillId="0" borderId="0" xfId="0" quotePrefix="1" applyFont="1" applyFill="1" applyAlignment="1">
      <alignment vertical="center"/>
    </xf>
    <xf numFmtId="0" fontId="0" fillId="0" borderId="16" xfId="0" applyBorder="1" applyAlignment="1">
      <alignment horizontal="center" vertical="center"/>
    </xf>
    <xf numFmtId="0" fontId="0" fillId="0" borderId="7" xfId="0" applyBorder="1" applyAlignment="1">
      <alignment horizontal="center"/>
    </xf>
    <xf numFmtId="0" fontId="0" fillId="0" borderId="12" xfId="0" applyFont="1" applyFill="1" applyBorder="1" applyAlignment="1">
      <alignment horizontal="center" vertical="center"/>
    </xf>
    <xf numFmtId="0" fontId="0" fillId="0" borderId="3" xfId="0" applyFill="1" applyBorder="1" applyAlignment="1">
      <alignment horizontal="center" vertical="center" shrinkToFit="1"/>
    </xf>
    <xf numFmtId="0" fontId="56" fillId="0" borderId="0" xfId="0" applyFont="1" applyAlignment="1">
      <alignment vertical="center"/>
    </xf>
    <xf numFmtId="0" fontId="145" fillId="0" borderId="0" xfId="0" applyFont="1" applyAlignment="1">
      <alignment horizontal="center" vertical="center"/>
    </xf>
    <xf numFmtId="0" fontId="145" fillId="0" borderId="0" xfId="0" applyFont="1" applyAlignment="1">
      <alignment vertical="center"/>
    </xf>
    <xf numFmtId="0" fontId="145" fillId="0" borderId="0" xfId="0" applyFont="1" applyBorder="1" applyAlignment="1">
      <alignment vertical="center"/>
    </xf>
    <xf numFmtId="0" fontId="146" fillId="0" borderId="0" xfId="0" applyFont="1" applyAlignment="1">
      <alignment vertical="center"/>
    </xf>
    <xf numFmtId="0" fontId="146" fillId="0" borderId="0" xfId="0" applyFont="1" applyAlignment="1">
      <alignment horizontal="right" vertical="center"/>
    </xf>
    <xf numFmtId="0" fontId="147" fillId="0" borderId="0" xfId="0" applyFont="1" applyAlignment="1">
      <alignment horizontal="right" vertical="center"/>
    </xf>
    <xf numFmtId="0" fontId="146" fillId="0" borderId="0" xfId="0" applyFont="1" applyAlignment="1">
      <alignment horizontal="center" vertical="center"/>
    </xf>
    <xf numFmtId="0" fontId="147" fillId="0" borderId="0" xfId="0" applyFont="1" applyAlignment="1">
      <alignment horizontal="justify" vertical="center"/>
    </xf>
    <xf numFmtId="0" fontId="149" fillId="0" borderId="0" xfId="0" applyFont="1" applyAlignment="1">
      <alignment horizontal="center" vertical="center"/>
    </xf>
    <xf numFmtId="0" fontId="149" fillId="0" borderId="0" xfId="0" applyFont="1" applyAlignment="1">
      <alignment vertical="center"/>
    </xf>
    <xf numFmtId="0" fontId="150" fillId="0" borderId="0" xfId="0" applyFont="1" applyAlignment="1">
      <alignment vertical="center"/>
    </xf>
    <xf numFmtId="0" fontId="150" fillId="0" borderId="0" xfId="0" applyFont="1" applyAlignment="1">
      <alignment horizontal="center" vertical="center"/>
    </xf>
    <xf numFmtId="0" fontId="145" fillId="0" borderId="0" xfId="0" applyFont="1" applyBorder="1" applyAlignment="1">
      <alignment horizontal="left" vertical="center"/>
    </xf>
    <xf numFmtId="178" fontId="150" fillId="0" borderId="13" xfId="0" applyNumberFormat="1" applyFont="1" applyBorder="1" applyAlignment="1">
      <alignment horizontal="center" vertical="center" wrapText="1"/>
    </xf>
    <xf numFmtId="0" fontId="149" fillId="0" borderId="0" xfId="0" applyFont="1" applyAlignment="1">
      <alignment horizontal="left" vertical="center"/>
    </xf>
    <xf numFmtId="0" fontId="150" fillId="0" borderId="0" xfId="0" applyFont="1" applyAlignment="1">
      <alignment horizontal="justify" vertical="center"/>
    </xf>
    <xf numFmtId="194" fontId="150" fillId="0" borderId="0" xfId="0" applyNumberFormat="1" applyFont="1" applyAlignment="1">
      <alignment horizontal="center" vertical="center"/>
    </xf>
    <xf numFmtId="0" fontId="147" fillId="0" borderId="0" xfId="0" applyFont="1" applyAlignment="1">
      <alignment horizontal="justify" vertical="center" wrapText="1"/>
    </xf>
    <xf numFmtId="0" fontId="147" fillId="0" borderId="0" xfId="0" applyFont="1" applyBorder="1" applyAlignment="1">
      <alignment horizontal="justify" vertical="center" wrapText="1"/>
    </xf>
    <xf numFmtId="194" fontId="146" fillId="0" borderId="0" xfId="0" applyNumberFormat="1" applyFont="1" applyAlignment="1">
      <alignment horizontal="center" vertical="center"/>
    </xf>
    <xf numFmtId="0" fontId="146" fillId="0" borderId="0" xfId="0" applyFont="1" applyBorder="1" applyAlignment="1">
      <alignment vertical="center"/>
    </xf>
    <xf numFmtId="0" fontId="151" fillId="0" borderId="0" xfId="0" applyFont="1" applyBorder="1" applyAlignment="1">
      <alignment horizontal="left"/>
    </xf>
    <xf numFmtId="0" fontId="151" fillId="0" borderId="0" xfId="0" applyFont="1" applyBorder="1" applyAlignment="1">
      <alignment horizontal="left" vertical="top" wrapText="1"/>
    </xf>
    <xf numFmtId="0" fontId="151" fillId="0" borderId="0" xfId="0" applyFont="1" applyBorder="1" applyAlignment="1">
      <alignment horizontal="center" vertical="top" wrapText="1"/>
    </xf>
    <xf numFmtId="0" fontId="152" fillId="0" borderId="0" xfId="0" applyFont="1" applyBorder="1" applyAlignment="1">
      <alignment horizontal="left" vertical="center"/>
    </xf>
    <xf numFmtId="0" fontId="147" fillId="0" borderId="0" xfId="0" applyFont="1" applyBorder="1" applyAlignment="1">
      <alignment horizontal="justify" vertical="top" wrapText="1"/>
    </xf>
    <xf numFmtId="0" fontId="57" fillId="0" borderId="0" xfId="0" applyFont="1" applyAlignment="1">
      <alignment vertical="center"/>
    </xf>
    <xf numFmtId="0" fontId="0" fillId="0" borderId="11" xfId="0" applyBorder="1" applyAlignment="1">
      <alignment horizontal="center"/>
    </xf>
    <xf numFmtId="0" fontId="0" fillId="0" borderId="16" xfId="0" applyBorder="1"/>
    <xf numFmtId="0" fontId="112" fillId="0" borderId="21" xfId="0" applyFont="1" applyFill="1" applyBorder="1" applyAlignment="1">
      <alignment horizontal="left" vertical="top"/>
    </xf>
    <xf numFmtId="0" fontId="112" fillId="0" borderId="15" xfId="0" applyFont="1" applyFill="1" applyBorder="1" applyAlignment="1">
      <alignment horizontal="left" vertical="top"/>
    </xf>
    <xf numFmtId="0" fontId="112" fillId="0" borderId="57" xfId="0" applyFont="1" applyFill="1" applyBorder="1" applyAlignment="1">
      <alignment horizontal="left" vertical="top"/>
    </xf>
    <xf numFmtId="0" fontId="112" fillId="0" borderId="28" xfId="0" applyFont="1" applyFill="1" applyBorder="1" applyAlignment="1">
      <alignment horizontal="left" vertical="top"/>
    </xf>
    <xf numFmtId="0" fontId="112" fillId="0" borderId="0" xfId="0" applyFont="1" applyFill="1" applyBorder="1" applyAlignment="1">
      <alignment horizontal="left" vertical="top"/>
    </xf>
    <xf numFmtId="0" fontId="112" fillId="0" borderId="58" xfId="0" applyFont="1" applyFill="1" applyBorder="1" applyAlignment="1">
      <alignment horizontal="left" vertical="top"/>
    </xf>
    <xf numFmtId="0" fontId="0" fillId="0" borderId="4" xfId="0" applyBorder="1" applyAlignment="1">
      <alignment horizontal="left" vertical="center" shrinkToFit="1"/>
    </xf>
    <xf numFmtId="0" fontId="0" fillId="0" borderId="10" xfId="0" applyBorder="1" applyAlignment="1">
      <alignment horizontal="left" vertical="center" shrinkToFit="1"/>
    </xf>
    <xf numFmtId="0" fontId="77" fillId="0" borderId="0" xfId="0" applyFont="1" applyFill="1" applyAlignment="1">
      <alignment horizontal="left" vertical="center"/>
    </xf>
    <xf numFmtId="0" fontId="77" fillId="0" borderId="0" xfId="0" quotePrefix="1" applyFont="1" applyFill="1" applyAlignment="1">
      <alignment horizontal="right" vertical="center"/>
    </xf>
    <xf numFmtId="184" fontId="155" fillId="0" borderId="0" xfId="0" applyNumberFormat="1" applyFont="1"/>
    <xf numFmtId="0" fontId="0" fillId="0" borderId="6" xfId="0" applyFont="1" applyFill="1" applyBorder="1" applyAlignment="1">
      <alignment vertical="center"/>
    </xf>
    <xf numFmtId="188" fontId="65" fillId="0" borderId="8" xfId="0" applyNumberFormat="1" applyFont="1" applyFill="1" applyBorder="1" applyAlignment="1" applyProtection="1">
      <alignment horizontal="center" vertical="center"/>
      <protection locked="0"/>
    </xf>
    <xf numFmtId="189" fontId="0" fillId="0" borderId="7" xfId="0" applyNumberFormat="1" applyFont="1" applyFill="1" applyBorder="1" applyAlignment="1">
      <alignment horizontal="right" vertical="center" shrinkToFit="1"/>
    </xf>
    <xf numFmtId="0" fontId="76" fillId="0" borderId="0" xfId="0" applyFont="1" applyFill="1"/>
    <xf numFmtId="0" fontId="0" fillId="0" borderId="7" xfId="0" applyBorder="1" applyAlignment="1">
      <alignment horizontal="center" vertical="center"/>
    </xf>
    <xf numFmtId="14" fontId="0" fillId="0" borderId="0" xfId="0" applyNumberFormat="1" applyAlignment="1">
      <alignment horizontal="center"/>
    </xf>
    <xf numFmtId="14" fontId="0" fillId="0" borderId="7" xfId="0" applyNumberFormat="1" applyBorder="1" applyAlignment="1">
      <alignment horizontal="center" vertical="center"/>
    </xf>
    <xf numFmtId="0" fontId="102" fillId="0" borderId="1" xfId="0" applyFont="1" applyFill="1" applyBorder="1" applyAlignment="1">
      <alignment horizontal="left" vertical="center"/>
    </xf>
    <xf numFmtId="0" fontId="95" fillId="0" borderId="0" xfId="0" applyFont="1" applyFill="1" applyBorder="1" applyAlignment="1">
      <alignment horizontal="center" vertical="center" shrinkToFit="1"/>
    </xf>
    <xf numFmtId="0" fontId="0" fillId="0" borderId="13" xfId="0" applyFont="1" applyFill="1" applyBorder="1" applyAlignment="1">
      <alignment horizontal="left" vertical="center" indent="1"/>
    </xf>
    <xf numFmtId="190" fontId="71" fillId="0" borderId="76" xfId="0" applyNumberFormat="1" applyFont="1" applyFill="1" applyBorder="1" applyAlignment="1">
      <alignment horizontal="center" vertical="center" shrinkToFit="1"/>
    </xf>
    <xf numFmtId="0" fontId="54" fillId="0" borderId="0" xfId="0" quotePrefix="1" applyFont="1" applyFill="1" applyBorder="1" applyAlignment="1">
      <alignment vertical="center"/>
    </xf>
    <xf numFmtId="0" fontId="159" fillId="0" borderId="0" xfId="0" applyFont="1" applyFill="1" applyBorder="1" applyAlignment="1">
      <alignment vertical="center"/>
    </xf>
    <xf numFmtId="0" fontId="160" fillId="0" borderId="8" xfId="0" applyFont="1" applyFill="1" applyBorder="1" applyAlignment="1">
      <alignment horizontal="left" vertical="center" indent="1"/>
    </xf>
    <xf numFmtId="196" fontId="54" fillId="0" borderId="0" xfId="0" applyNumberFormat="1" applyFont="1" applyFill="1" applyAlignment="1">
      <alignment vertical="center"/>
    </xf>
    <xf numFmtId="0" fontId="78" fillId="0" borderId="0" xfId="53" applyFont="1" applyAlignment="1">
      <alignment shrinkToFit="1"/>
    </xf>
    <xf numFmtId="14" fontId="69" fillId="0" borderId="0" xfId="53" applyNumberFormat="1" applyFont="1"/>
    <xf numFmtId="0" fontId="69" fillId="0" borderId="0" xfId="53" applyFont="1" applyAlignment="1">
      <alignment horizontal="center"/>
    </xf>
    <xf numFmtId="0" fontId="60" fillId="0" borderId="0" xfId="0" applyNumberFormat="1" applyFont="1" applyFill="1" applyAlignment="1">
      <alignment vertical="center"/>
    </xf>
    <xf numFmtId="0" fontId="60" fillId="0" borderId="7" xfId="0" quotePrefix="1" applyFont="1" applyFill="1" applyBorder="1" applyAlignment="1">
      <alignment vertical="center"/>
    </xf>
    <xf numFmtId="193" fontId="0" fillId="0" borderId="0" xfId="0" applyNumberFormat="1"/>
    <xf numFmtId="181" fontId="0" fillId="0" borderId="0" xfId="0" applyNumberFormat="1"/>
    <xf numFmtId="196" fontId="0" fillId="0" borderId="0" xfId="0" applyNumberFormat="1" applyFont="1" applyFill="1"/>
    <xf numFmtId="0" fontId="71" fillId="0" borderId="13" xfId="0" applyFont="1" applyFill="1" applyBorder="1" applyAlignment="1">
      <alignment horizontal="left" vertical="center" indent="1"/>
    </xf>
    <xf numFmtId="0" fontId="71" fillId="0" borderId="13" xfId="0" applyFont="1" applyFill="1" applyBorder="1" applyAlignment="1">
      <alignment horizontal="left" vertical="center" wrapText="1" indent="1"/>
    </xf>
    <xf numFmtId="0" fontId="0" fillId="0" borderId="0" xfId="0" applyBorder="1" applyAlignment="1">
      <alignment horizontal="center" vertical="center"/>
    </xf>
    <xf numFmtId="0" fontId="123" fillId="0" borderId="0" xfId="0" applyFont="1" applyBorder="1" applyAlignment="1">
      <alignment horizontal="center" vertical="center"/>
    </xf>
    <xf numFmtId="0" fontId="106" fillId="0" borderId="0" xfId="0" applyFont="1" applyFill="1" applyBorder="1" applyAlignment="1">
      <alignment horizontal="center"/>
    </xf>
    <xf numFmtId="0" fontId="85" fillId="0" borderId="0" xfId="0" applyFont="1" applyFill="1" applyBorder="1" applyAlignment="1">
      <alignment horizontal="center" vertical="center" shrinkToFit="1"/>
    </xf>
    <xf numFmtId="0" fontId="112" fillId="0" borderId="0" xfId="0" applyNumberFormat="1" applyFont="1" applyFill="1" applyBorder="1" applyAlignment="1">
      <alignment horizontal="left" vertical="center"/>
    </xf>
    <xf numFmtId="0" fontId="0" fillId="0" borderId="0" xfId="0" applyFill="1" applyBorder="1" applyAlignment="1">
      <alignment horizontal="left" vertical="top"/>
    </xf>
    <xf numFmtId="58" fontId="112" fillId="0" borderId="0" xfId="0" applyNumberFormat="1" applyFont="1" applyFill="1" applyBorder="1" applyAlignment="1">
      <alignment horizontal="left" vertical="center"/>
    </xf>
    <xf numFmtId="0" fontId="69" fillId="0" borderId="0" xfId="0" applyFont="1" applyBorder="1" applyAlignment="1">
      <alignment vertical="center"/>
    </xf>
    <xf numFmtId="0" fontId="189" fillId="0" borderId="0" xfId="5" applyFill="1">
      <alignment vertical="center"/>
    </xf>
    <xf numFmtId="14" fontId="69" fillId="0" borderId="0" xfId="45" applyNumberFormat="1" applyFont="1" applyFill="1" applyAlignment="1">
      <alignment horizontal="center" vertical="center" shrinkToFit="1"/>
    </xf>
    <xf numFmtId="14" fontId="69" fillId="0" borderId="0" xfId="0" applyNumberFormat="1" applyFont="1" applyAlignment="1">
      <alignment vertical="center"/>
    </xf>
    <xf numFmtId="0" fontId="92" fillId="0" borderId="0" xfId="0" applyFont="1" applyAlignment="1">
      <alignment wrapText="1"/>
    </xf>
    <xf numFmtId="0" fontId="0" fillId="0" borderId="11" xfId="0" applyBorder="1" applyAlignment="1">
      <alignment horizontal="center" vertical="center"/>
    </xf>
    <xf numFmtId="0" fontId="0" fillId="0" borderId="11" xfId="0" applyBorder="1"/>
    <xf numFmtId="0" fontId="0" fillId="0" borderId="7" xfId="0" applyBorder="1" applyAlignment="1">
      <alignment horizontal="center" vertical="center" shrinkToFit="1"/>
    </xf>
    <xf numFmtId="0" fontId="0" fillId="0" borderId="82" xfId="0" applyBorder="1" applyAlignment="1">
      <alignment vertical="center"/>
    </xf>
    <xf numFmtId="0" fontId="0" fillId="0" borderId="83" xfId="0" applyBorder="1" applyAlignment="1">
      <alignment vertical="center"/>
    </xf>
    <xf numFmtId="56" fontId="0" fillId="0" borderId="0" xfId="0" applyNumberFormat="1" applyBorder="1" applyAlignment="1">
      <alignment vertical="center"/>
    </xf>
    <xf numFmtId="0" fontId="0" fillId="0" borderId="83" xfId="0" applyBorder="1" applyAlignment="1">
      <alignment horizontal="center" vertical="center"/>
    </xf>
    <xf numFmtId="56" fontId="0" fillId="0" borderId="83" xfId="0" applyNumberForma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85" xfId="0" applyBorder="1" applyAlignment="1">
      <alignment vertical="center"/>
    </xf>
    <xf numFmtId="0" fontId="54" fillId="0" borderId="0" xfId="0" applyFont="1" applyFill="1" applyAlignment="1">
      <alignment horizontal="left" vertical="center" shrinkToFit="1"/>
    </xf>
    <xf numFmtId="0" fontId="0" fillId="0" borderId="0" xfId="0" applyAlignment="1">
      <alignment horizontal="left"/>
    </xf>
    <xf numFmtId="0" fontId="0" fillId="0" borderId="35" xfId="0" applyNumberFormat="1" applyFont="1" applyFill="1" applyBorder="1" applyAlignment="1">
      <alignment vertical="center"/>
    </xf>
    <xf numFmtId="0" fontId="0" fillId="0" borderId="7" xfId="0" quotePrefix="1" applyNumberFormat="1" applyFont="1" applyFill="1" applyBorder="1" applyAlignment="1">
      <alignment horizontal="left" vertical="center"/>
    </xf>
    <xf numFmtId="0" fontId="0" fillId="0" borderId="7" xfId="0" quotePrefix="1" applyNumberFormat="1" applyFont="1" applyFill="1" applyBorder="1" applyAlignment="1">
      <alignment vertical="center"/>
    </xf>
    <xf numFmtId="0" fontId="0" fillId="0" borderId="7" xfId="0" quotePrefix="1" applyNumberFormat="1" applyFont="1" applyFill="1" applyBorder="1" applyAlignment="1">
      <alignment vertical="center" wrapText="1"/>
    </xf>
    <xf numFmtId="0" fontId="77" fillId="0" borderId="0" xfId="0" applyFont="1" applyFill="1" applyAlignment="1"/>
    <xf numFmtId="0" fontId="0" fillId="0" borderId="0" xfId="0" applyFont="1" applyFill="1" applyAlignment="1">
      <alignment horizontal="right" vertical="center"/>
    </xf>
    <xf numFmtId="0" fontId="164" fillId="0" borderId="0" xfId="31" applyFont="1" applyFill="1" applyAlignment="1"/>
    <xf numFmtId="0" fontId="165" fillId="0" borderId="0" xfId="0" applyFont="1" applyFill="1" applyAlignment="1">
      <alignment vertical="center"/>
    </xf>
    <xf numFmtId="0" fontId="164" fillId="0" borderId="0" xfId="31" applyFont="1" applyFill="1" applyBorder="1" applyAlignment="1">
      <alignment vertical="center"/>
    </xf>
    <xf numFmtId="0" fontId="164" fillId="0" borderId="2" xfId="31" applyFont="1" applyFill="1" applyBorder="1" applyAlignment="1">
      <alignment vertical="center"/>
    </xf>
    <xf numFmtId="0" fontId="164" fillId="0" borderId="1" xfId="31" applyFont="1" applyFill="1" applyBorder="1" applyAlignment="1">
      <alignment vertical="center"/>
    </xf>
    <xf numFmtId="0" fontId="164" fillId="0" borderId="88" xfId="31" applyFont="1" applyFill="1" applyBorder="1" applyAlignment="1">
      <alignment vertical="center"/>
    </xf>
    <xf numFmtId="0" fontId="165" fillId="0" borderId="10" xfId="0" applyFont="1" applyFill="1" applyBorder="1" applyAlignment="1">
      <alignment vertical="center"/>
    </xf>
    <xf numFmtId="0" fontId="165" fillId="0" borderId="2" xfId="0" applyFont="1" applyFill="1" applyBorder="1" applyAlignment="1">
      <alignment vertical="center"/>
    </xf>
    <xf numFmtId="0" fontId="165" fillId="0" borderId="1" xfId="0" applyFont="1" applyFill="1" applyBorder="1" applyAlignment="1">
      <alignment vertical="center"/>
    </xf>
    <xf numFmtId="0" fontId="165" fillId="0" borderId="3" xfId="0" applyFont="1" applyFill="1" applyBorder="1" applyAlignment="1">
      <alignment vertical="center"/>
    </xf>
    <xf numFmtId="0" fontId="165" fillId="0" borderId="0" xfId="0" applyFont="1" applyFill="1" applyBorder="1" applyAlignment="1">
      <alignment vertical="center"/>
    </xf>
    <xf numFmtId="0" fontId="165" fillId="0" borderId="4" xfId="0" applyFont="1" applyFill="1" applyBorder="1" applyAlignment="1">
      <alignment vertical="center"/>
    </xf>
    <xf numFmtId="0" fontId="164" fillId="0" borderId="5" xfId="31" applyFont="1" applyFill="1" applyBorder="1" applyAlignment="1">
      <alignment vertical="center"/>
    </xf>
    <xf numFmtId="0" fontId="164" fillId="0" borderId="13" xfId="31" applyFont="1" applyFill="1" applyBorder="1" applyAlignment="1">
      <alignment vertical="center"/>
    </xf>
    <xf numFmtId="0" fontId="164" fillId="0" borderId="89" xfId="31" applyFont="1" applyFill="1" applyBorder="1" applyAlignment="1">
      <alignment vertical="center"/>
    </xf>
    <xf numFmtId="0" fontId="165" fillId="0" borderId="6" xfId="0" applyFont="1" applyFill="1" applyBorder="1" applyAlignment="1">
      <alignment vertical="center"/>
    </xf>
    <xf numFmtId="0" fontId="165" fillId="0" borderId="5" xfId="0" applyFont="1" applyFill="1" applyBorder="1" applyAlignment="1">
      <alignment vertical="center"/>
    </xf>
    <xf numFmtId="0" fontId="165" fillId="0" borderId="13" xfId="0" applyFont="1" applyFill="1" applyBorder="1" applyAlignment="1">
      <alignment vertical="center"/>
    </xf>
    <xf numFmtId="0" fontId="164" fillId="0" borderId="2" xfId="31" applyFont="1" applyFill="1" applyBorder="1" applyAlignment="1">
      <alignment horizontal="left" vertical="center"/>
    </xf>
    <xf numFmtId="0" fontId="164" fillId="0" borderId="8" xfId="31" applyFont="1" applyFill="1" applyBorder="1" applyAlignment="1">
      <alignment horizontal="center" vertical="center"/>
    </xf>
    <xf numFmtId="0" fontId="164" fillId="0" borderId="8" xfId="31" applyFont="1" applyFill="1" applyBorder="1" applyAlignment="1">
      <alignment vertical="center" wrapText="1"/>
    </xf>
    <xf numFmtId="0" fontId="164" fillId="0" borderId="8" xfId="31" applyFont="1" applyFill="1" applyBorder="1" applyAlignment="1">
      <alignment vertical="center"/>
    </xf>
    <xf numFmtId="0" fontId="164" fillId="0" borderId="27" xfId="31" applyFont="1" applyFill="1" applyBorder="1" applyAlignment="1">
      <alignment vertical="center"/>
    </xf>
    <xf numFmtId="0" fontId="164" fillId="0" borderId="3" xfId="31" applyFont="1" applyFill="1" applyBorder="1" applyAlignment="1">
      <alignment horizontal="center" vertical="center"/>
    </xf>
    <xf numFmtId="0" fontId="164" fillId="0" borderId="8" xfId="31" applyFont="1" applyFill="1" applyBorder="1" applyAlignment="1">
      <alignment horizontal="center" vertical="center" wrapText="1"/>
    </xf>
    <xf numFmtId="0" fontId="164" fillId="0" borderId="90" xfId="31" applyFont="1" applyFill="1" applyBorder="1" applyAlignment="1">
      <alignment horizontal="center" vertical="center" wrapText="1"/>
    </xf>
    <xf numFmtId="0" fontId="164" fillId="0" borderId="91" xfId="31" applyFont="1" applyFill="1" applyBorder="1" applyAlignment="1">
      <alignment horizontal="center" vertical="center"/>
    </xf>
    <xf numFmtId="0" fontId="166" fillId="0" borderId="92" xfId="31" applyFont="1" applyFill="1" applyBorder="1" applyAlignment="1">
      <alignment horizontal="center" vertical="center"/>
    </xf>
    <xf numFmtId="0" fontId="166" fillId="0" borderId="91" xfId="31" applyFont="1" applyFill="1" applyBorder="1" applyAlignment="1">
      <alignment horizontal="center" vertical="center"/>
    </xf>
    <xf numFmtId="0" fontId="164" fillId="0" borderId="27" xfId="31" applyFont="1" applyFill="1" applyBorder="1" applyAlignment="1">
      <alignment horizontal="center" vertical="center"/>
    </xf>
    <xf numFmtId="0" fontId="164" fillId="0" borderId="3" xfId="31" applyFont="1" applyFill="1" applyBorder="1" applyAlignment="1">
      <alignment horizontal="center"/>
    </xf>
    <xf numFmtId="0" fontId="164" fillId="0" borderId="9" xfId="31" applyFont="1" applyFill="1" applyBorder="1" applyAlignment="1">
      <alignment horizontal="left" vertical="center" wrapText="1"/>
    </xf>
    <xf numFmtId="0" fontId="164" fillId="0" borderId="8" xfId="31" applyFont="1" applyFill="1" applyBorder="1" applyAlignment="1">
      <alignment horizontal="left" vertical="center" wrapText="1"/>
    </xf>
    <xf numFmtId="0" fontId="166" fillId="0" borderId="8" xfId="31" applyFont="1" applyFill="1" applyBorder="1" applyAlignment="1">
      <alignment horizontal="center" vertical="center"/>
    </xf>
    <xf numFmtId="0" fontId="164" fillId="0" borderId="13" xfId="31" applyFont="1" applyFill="1" applyBorder="1" applyAlignment="1">
      <alignment horizontal="center" vertical="center"/>
    </xf>
    <xf numFmtId="0" fontId="164" fillId="0" borderId="6" xfId="31" applyFont="1" applyFill="1" applyBorder="1" applyAlignment="1">
      <alignment horizontal="center" vertical="center"/>
    </xf>
    <xf numFmtId="0" fontId="164" fillId="0" borderId="1" xfId="31" applyFont="1" applyFill="1" applyBorder="1" applyAlignment="1">
      <alignment horizontal="center" vertical="center"/>
    </xf>
    <xf numFmtId="0" fontId="164" fillId="0" borderId="0" xfId="31" applyFont="1" applyFill="1" applyBorder="1" applyAlignment="1">
      <alignment horizontal="left" vertical="center"/>
    </xf>
    <xf numFmtId="0" fontId="164" fillId="0" borderId="0" xfId="31" applyFont="1" applyFill="1" applyBorder="1" applyAlignment="1">
      <alignment horizontal="center" vertical="center"/>
    </xf>
    <xf numFmtId="0" fontId="167" fillId="0" borderId="0" xfId="31" applyFont="1" applyFill="1" applyBorder="1" applyAlignment="1">
      <alignment vertical="distributed"/>
    </xf>
    <xf numFmtId="0" fontId="167" fillId="0" borderId="0" xfId="31" applyFont="1" applyFill="1" applyAlignment="1">
      <alignment vertical="center"/>
    </xf>
    <xf numFmtId="0" fontId="71" fillId="0" borderId="0" xfId="0" applyFont="1" applyFill="1" applyAlignment="1">
      <alignment horizontal="right" vertical="center"/>
    </xf>
    <xf numFmtId="0" fontId="79" fillId="0" borderId="0" xfId="0" applyFont="1" applyFill="1" applyAlignment="1">
      <alignment horizontal="left"/>
    </xf>
    <xf numFmtId="0" fontId="79" fillId="0" borderId="0" xfId="0" applyFont="1" applyFill="1" applyAlignment="1">
      <alignment horizontal="center"/>
    </xf>
    <xf numFmtId="0" fontId="67" fillId="0" borderId="60" xfId="0" applyFont="1" applyFill="1" applyBorder="1" applyAlignment="1">
      <alignment horizontal="right"/>
    </xf>
    <xf numFmtId="0" fontId="68" fillId="0" borderId="0" xfId="0" applyFont="1" applyFill="1" applyAlignment="1">
      <alignment vertical="center"/>
    </xf>
    <xf numFmtId="0" fontId="168" fillId="0" borderId="0" xfId="0" applyFont="1" applyFill="1" applyAlignment="1">
      <alignment vertical="center"/>
    </xf>
    <xf numFmtId="0" fontId="67" fillId="0" borderId="0" xfId="0" applyFont="1" applyFill="1"/>
    <xf numFmtId="0" fontId="70" fillId="0" borderId="93" xfId="0" applyFont="1" applyFill="1" applyBorder="1" applyAlignment="1">
      <alignment horizontal="center" vertical="center"/>
    </xf>
    <xf numFmtId="0" fontId="67" fillId="0" borderId="16" xfId="0" applyFont="1" applyFill="1" applyBorder="1" applyAlignment="1">
      <alignment horizontal="right" vertical="center" shrinkToFit="1"/>
    </xf>
    <xf numFmtId="0" fontId="67" fillId="0" borderId="12" xfId="0" applyFont="1" applyFill="1" applyBorder="1" applyAlignment="1">
      <alignment horizontal="right" vertical="center" shrinkToFit="1"/>
    </xf>
    <xf numFmtId="0" fontId="67" fillId="0" borderId="59" xfId="0" applyFont="1" applyFill="1" applyBorder="1" applyAlignment="1">
      <alignment horizontal="right" vertical="center" shrinkToFit="1"/>
    </xf>
    <xf numFmtId="0" fontId="0" fillId="0" borderId="15" xfId="0" applyFont="1" applyFill="1" applyBorder="1" applyAlignment="1">
      <alignment horizontal="left" vertical="center"/>
    </xf>
    <xf numFmtId="0" fontId="169" fillId="0" borderId="15" xfId="0" applyFont="1" applyFill="1" applyBorder="1" applyAlignment="1">
      <alignment horizontal="left" vertical="center"/>
    </xf>
    <xf numFmtId="0" fontId="81" fillId="0" borderId="15" xfId="0" applyFont="1" applyFill="1" applyBorder="1" applyAlignment="1">
      <alignment horizontal="right" vertical="center"/>
    </xf>
    <xf numFmtId="0" fontId="67" fillId="0" borderId="0" xfId="0" applyFont="1" applyFill="1" applyAlignment="1">
      <alignment horizontal="right" vertical="center"/>
    </xf>
    <xf numFmtId="0" fontId="65" fillId="0" borderId="0" xfId="0" applyFont="1" applyFill="1" applyAlignment="1"/>
    <xf numFmtId="0" fontId="161" fillId="0" borderId="0" xfId="0" applyFont="1" applyFill="1" applyBorder="1" applyAlignment="1">
      <alignment vertical="center" wrapText="1"/>
    </xf>
    <xf numFmtId="0" fontId="161" fillId="0" borderId="0" xfId="0" applyFont="1" applyFill="1" applyAlignment="1">
      <alignment vertical="center"/>
    </xf>
    <xf numFmtId="0" fontId="0" fillId="0" borderId="95" xfId="0" applyFont="1" applyFill="1" applyBorder="1" applyAlignment="1">
      <alignment vertical="center"/>
    </xf>
    <xf numFmtId="0" fontId="0" fillId="0" borderId="77" xfId="0" applyFont="1" applyFill="1" applyBorder="1" applyAlignment="1">
      <alignment vertical="center"/>
    </xf>
    <xf numFmtId="0" fontId="0" fillId="0" borderId="0" xfId="0" applyFill="1" applyBorder="1" applyAlignment="1">
      <alignment horizontal="right" vertical="center"/>
    </xf>
    <xf numFmtId="0" fontId="0" fillId="0" borderId="0" xfId="0" applyFill="1" applyAlignment="1">
      <alignment horizontal="right"/>
    </xf>
    <xf numFmtId="0" fontId="78" fillId="0" borderId="0" xfId="0" applyFont="1" applyFill="1" applyBorder="1" applyAlignment="1">
      <alignment horizontal="right"/>
    </xf>
    <xf numFmtId="0" fontId="0" fillId="0" borderId="0" xfId="0" applyFill="1" applyBorder="1" applyAlignment="1">
      <alignment horizontal="right" vertical="top" shrinkToFit="1"/>
    </xf>
    <xf numFmtId="0" fontId="0" fillId="0" borderId="7" xfId="0" applyNumberFormat="1" applyFont="1" applyFill="1" applyBorder="1" applyAlignment="1">
      <alignment horizontal="left" vertical="center"/>
    </xf>
    <xf numFmtId="0" fontId="54" fillId="0" borderId="1" xfId="0" applyFont="1" applyFill="1" applyBorder="1" applyAlignment="1">
      <alignment vertical="center" shrinkToFit="1"/>
    </xf>
    <xf numFmtId="0" fontId="60" fillId="0" borderId="0" xfId="0" quotePrefix="1" applyFont="1" applyFill="1" applyBorder="1" applyAlignment="1">
      <alignment vertical="center"/>
    </xf>
    <xf numFmtId="0" fontId="54" fillId="0" borderId="0" xfId="0" applyFont="1" applyFill="1" applyBorder="1" applyAlignment="1">
      <alignment vertical="center" shrinkToFit="1"/>
    </xf>
    <xf numFmtId="0" fontId="123" fillId="0" borderId="28" xfId="0" applyFont="1" applyBorder="1" applyAlignment="1">
      <alignment horizontal="center" vertical="center"/>
    </xf>
    <xf numFmtId="0" fontId="123" fillId="0" borderId="58" xfId="0" applyFont="1" applyBorder="1" applyAlignment="1">
      <alignment horizontal="center" vertical="center"/>
    </xf>
    <xf numFmtId="0" fontId="0" fillId="0" borderId="5" xfId="0" applyBorder="1" applyAlignment="1">
      <alignment vertical="center" wrapText="1"/>
    </xf>
    <xf numFmtId="0" fontId="70" fillId="0" borderId="104" xfId="0" applyFont="1" applyFill="1" applyBorder="1" applyAlignment="1">
      <alignment horizontal="center" vertical="center" wrapText="1" shrinkToFit="1"/>
    </xf>
    <xf numFmtId="0" fontId="131" fillId="0" borderId="0" xfId="0" applyFont="1" applyAlignment="1">
      <alignment horizontal="left"/>
    </xf>
    <xf numFmtId="0" fontId="170" fillId="0" borderId="0" xfId="0" applyFont="1" applyAlignment="1">
      <alignment vertical="distributed"/>
    </xf>
    <xf numFmtId="0" fontId="170" fillId="0" borderId="0" xfId="0" applyFont="1" applyAlignment="1"/>
    <xf numFmtId="0" fontId="171" fillId="0" borderId="0" xfId="0" applyFont="1" applyBorder="1" applyAlignment="1">
      <alignment horizontal="center" vertical="center"/>
    </xf>
    <xf numFmtId="0" fontId="171" fillId="0" borderId="0" xfId="0" applyFont="1" applyBorder="1" applyAlignment="1"/>
    <xf numFmtId="0" fontId="171" fillId="0" borderId="0" xfId="0" applyFont="1" applyBorder="1" applyAlignment="1">
      <alignment horizontal="center"/>
    </xf>
    <xf numFmtId="0" fontId="172" fillId="0" borderId="0" xfId="0" applyFont="1"/>
    <xf numFmtId="0" fontId="173" fillId="0" borderId="0" xfId="0" applyFont="1"/>
    <xf numFmtId="0" fontId="0" fillId="0" borderId="0" xfId="0" applyFont="1" applyAlignment="1">
      <alignment vertical="top" wrapText="1"/>
    </xf>
    <xf numFmtId="0" fontId="173" fillId="0" borderId="7" xfId="0" applyFont="1" applyBorder="1" applyAlignment="1">
      <alignment horizontal="center" vertical="center"/>
    </xf>
    <xf numFmtId="176" fontId="54" fillId="0" borderId="0" xfId="0" applyNumberFormat="1" applyFont="1" applyFill="1" applyAlignment="1">
      <alignment vertical="center"/>
    </xf>
    <xf numFmtId="0" fontId="0" fillId="0" borderId="0" xfId="0" applyAlignment="1">
      <alignment horizontal="center" vertical="center"/>
    </xf>
    <xf numFmtId="0" fontId="175" fillId="0" borderId="0" xfId="2" applyFont="1" applyFill="1" applyAlignment="1" applyProtection="1"/>
    <xf numFmtId="0" fontId="0" fillId="0" borderId="0" xfId="0" applyFont="1" applyFill="1" applyBorder="1" applyAlignment="1">
      <alignment horizontal="center" vertical="center" shrinkToFit="1"/>
    </xf>
    <xf numFmtId="0" fontId="0" fillId="0" borderId="13" xfId="0" applyFont="1" applyFill="1" applyBorder="1" applyAlignment="1">
      <alignment shrinkToFit="1"/>
    </xf>
    <xf numFmtId="0" fontId="0" fillId="0" borderId="5" xfId="0" applyFont="1" applyFill="1" applyBorder="1" applyAlignment="1"/>
    <xf numFmtId="0" fontId="0" fillId="0" borderId="13" xfId="0" applyFont="1" applyFill="1" applyBorder="1" applyAlignment="1">
      <alignment horizontal="right"/>
    </xf>
    <xf numFmtId="0" fontId="0" fillId="0" borderId="2" xfId="0" applyFont="1" applyFill="1" applyBorder="1" applyAlignment="1">
      <alignment horizontal="center" vertical="center" shrinkToFit="1"/>
    </xf>
    <xf numFmtId="0" fontId="0" fillId="0" borderId="1" xfId="0" applyFont="1" applyFill="1" applyBorder="1" applyAlignment="1">
      <alignment vertical="center" shrinkToFit="1"/>
    </xf>
    <xf numFmtId="0" fontId="0" fillId="0" borderId="8" xfId="0" applyFont="1" applyFill="1" applyBorder="1" applyAlignment="1">
      <alignment vertical="center"/>
    </xf>
    <xf numFmtId="0" fontId="0" fillId="0" borderId="9" xfId="0" applyFont="1" applyFill="1" applyBorder="1" applyAlignment="1">
      <alignment vertical="center"/>
    </xf>
    <xf numFmtId="0" fontId="0" fillId="0" borderId="13" xfId="0" applyFont="1" applyFill="1" applyBorder="1" applyAlignment="1">
      <alignment horizontal="center" shrinkToFit="1"/>
    </xf>
    <xf numFmtId="0" fontId="0" fillId="0" borderId="0" xfId="0" applyFont="1" applyFill="1" applyAlignment="1">
      <alignment horizontal="right" vertical="top"/>
    </xf>
    <xf numFmtId="0" fontId="0" fillId="0" borderId="73" xfId="0" applyFont="1" applyFill="1" applyBorder="1" applyAlignment="1">
      <alignment horizontal="center" vertical="center"/>
    </xf>
    <xf numFmtId="190" fontId="0" fillId="0" borderId="61" xfId="0" applyNumberFormat="1" applyFont="1" applyFill="1" applyBorder="1" applyAlignment="1">
      <alignment horizontal="left" vertical="center" wrapText="1"/>
    </xf>
    <xf numFmtId="190" fontId="0" fillId="0" borderId="62" xfId="0" applyNumberFormat="1" applyFont="1" applyFill="1" applyBorder="1" applyAlignment="1">
      <alignment horizontal="left" vertical="center" wrapText="1"/>
    </xf>
    <xf numFmtId="190" fontId="0" fillId="0" borderId="73" xfId="0" applyNumberFormat="1" applyFont="1" applyFill="1" applyBorder="1" applyAlignment="1">
      <alignment horizontal="left" vertical="center" wrapText="1"/>
    </xf>
    <xf numFmtId="0" fontId="177" fillId="0" borderId="0" xfId="50" applyFont="1">
      <alignment vertical="center"/>
    </xf>
    <xf numFmtId="0" fontId="178" fillId="0" borderId="0" xfId="50" applyFont="1" applyAlignment="1"/>
    <xf numFmtId="0" fontId="82" fillId="0" borderId="0" xfId="50" applyFont="1" applyAlignment="1">
      <alignment horizontal="center" vertical="center"/>
    </xf>
    <xf numFmtId="0" fontId="82" fillId="0" borderId="0" xfId="50" applyFont="1" applyAlignment="1">
      <alignment horizontal="center"/>
    </xf>
    <xf numFmtId="0" fontId="163" fillId="0" borderId="8" xfId="50" applyFont="1" applyBorder="1" applyAlignment="1">
      <alignment horizontal="center" vertical="center"/>
    </xf>
    <xf numFmtId="0" fontId="163" fillId="0" borderId="8" xfId="50" applyFont="1" applyBorder="1" applyAlignment="1">
      <alignment horizontal="left" vertical="center"/>
    </xf>
    <xf numFmtId="0" fontId="178" fillId="0" borderId="0" xfId="50" applyFont="1">
      <alignment vertical="center"/>
    </xf>
    <xf numFmtId="0" fontId="163" fillId="0" borderId="27" xfId="50" applyFont="1" applyBorder="1" applyAlignment="1">
      <alignment vertical="center"/>
    </xf>
    <xf numFmtId="0" fontId="178" fillId="0" borderId="0" xfId="50" applyFont="1" applyBorder="1" applyAlignment="1">
      <alignment horizontal="center" vertical="center"/>
    </xf>
    <xf numFmtId="0" fontId="81" fillId="0" borderId="0" xfId="50" applyFont="1" applyBorder="1" applyAlignment="1">
      <alignment horizontal="center" vertical="center"/>
    </xf>
    <xf numFmtId="0" fontId="178" fillId="0" borderId="0" xfId="50" applyFont="1" applyBorder="1" applyAlignment="1">
      <alignment horizontal="left" vertical="center"/>
    </xf>
    <xf numFmtId="0" fontId="81" fillId="0" borderId="27" xfId="50" applyFont="1" applyBorder="1" applyAlignment="1">
      <alignment horizontal="center" vertical="center"/>
    </xf>
    <xf numFmtId="0" fontId="178" fillId="0" borderId="0" xfId="50" applyFont="1" applyBorder="1">
      <alignment vertical="center"/>
    </xf>
    <xf numFmtId="0" fontId="163" fillId="0" borderId="7" xfId="50" applyFont="1" applyBorder="1" applyAlignment="1">
      <alignment horizontal="center" vertical="center"/>
    </xf>
    <xf numFmtId="0" fontId="179" fillId="0" borderId="8" xfId="50" applyFont="1" applyBorder="1" applyAlignment="1">
      <alignment horizontal="center" vertical="center"/>
    </xf>
    <xf numFmtId="0" fontId="163" fillId="0" borderId="27" xfId="50" applyFont="1" applyBorder="1" applyAlignment="1">
      <alignment horizontal="center" vertical="center"/>
    </xf>
    <xf numFmtId="0" fontId="178" fillId="0" borderId="0" xfId="50" applyFont="1" applyBorder="1" applyAlignment="1">
      <alignment horizontal="center" vertical="center" textRotation="255"/>
    </xf>
    <xf numFmtId="0" fontId="67" fillId="0" borderId="0" xfId="50" applyFont="1" applyBorder="1">
      <alignment vertical="center"/>
    </xf>
    <xf numFmtId="0" fontId="67" fillId="0" borderId="0" xfId="50" applyFont="1" applyBorder="1" applyAlignment="1">
      <alignment horizontal="center" vertical="center"/>
    </xf>
    <xf numFmtId="0" fontId="67" fillId="0" borderId="0" xfId="50" applyFont="1">
      <alignment vertical="center"/>
    </xf>
    <xf numFmtId="0" fontId="67" fillId="0" borderId="2" xfId="50" applyFont="1" applyBorder="1">
      <alignment vertical="center"/>
    </xf>
    <xf numFmtId="0" fontId="67" fillId="0" borderId="3" xfId="50" applyFont="1" applyBorder="1">
      <alignment vertical="center"/>
    </xf>
    <xf numFmtId="0" fontId="67" fillId="0" borderId="5" xfId="50" applyFont="1" applyBorder="1">
      <alignment vertical="center"/>
    </xf>
    <xf numFmtId="0" fontId="134" fillId="0" borderId="0" xfId="50" applyFont="1" applyBorder="1" applyAlignment="1">
      <alignment horizontal="left" vertical="center"/>
    </xf>
    <xf numFmtId="0" fontId="134" fillId="0" borderId="0" xfId="50" applyFont="1" applyBorder="1">
      <alignment vertical="center"/>
    </xf>
    <xf numFmtId="0" fontId="134" fillId="0" borderId="0" xfId="50" applyFont="1" applyBorder="1" applyAlignment="1">
      <alignment horizontal="center" vertical="center"/>
    </xf>
    <xf numFmtId="0" fontId="134" fillId="0" borderId="0" xfId="50" applyFont="1" applyBorder="1" applyAlignment="1">
      <alignment vertical="center"/>
    </xf>
    <xf numFmtId="10" fontId="134" fillId="0" borderId="0" xfId="50" applyNumberFormat="1" applyFont="1" applyBorder="1" applyAlignment="1">
      <alignment vertical="center"/>
    </xf>
    <xf numFmtId="10" fontId="134" fillId="0" borderId="0" xfId="50" applyNumberFormat="1" applyFont="1" applyBorder="1" applyAlignment="1">
      <alignment horizontal="center" vertical="center"/>
    </xf>
    <xf numFmtId="0" fontId="134" fillId="0" borderId="0" xfId="50" applyFont="1">
      <alignment vertical="center"/>
    </xf>
    <xf numFmtId="0" fontId="177" fillId="0" borderId="0" xfId="50" applyFont="1" applyFill="1">
      <alignment vertical="center"/>
    </xf>
    <xf numFmtId="0" fontId="70" fillId="0" borderId="0" xfId="47" applyFont="1">
      <alignment vertical="center"/>
    </xf>
    <xf numFmtId="0" fontId="179" fillId="0" borderId="0" xfId="50" applyFont="1" applyAlignment="1">
      <alignment horizontal="left" vertical="center"/>
    </xf>
    <xf numFmtId="0" fontId="163" fillId="0" borderId="0" xfId="50" applyFont="1" applyAlignment="1">
      <alignment horizontal="left" vertical="center"/>
    </xf>
    <xf numFmtId="0" fontId="163" fillId="0" borderId="0" xfId="50" applyFont="1" applyAlignment="1">
      <alignment horizontal="center"/>
    </xf>
    <xf numFmtId="0" fontId="179" fillId="0" borderId="0" xfId="50" applyFont="1" applyAlignment="1"/>
    <xf numFmtId="0" fontId="179" fillId="0" borderId="7" xfId="50" applyFont="1" applyBorder="1" applyAlignment="1">
      <alignment horizontal="center" vertical="center"/>
    </xf>
    <xf numFmtId="0" fontId="179" fillId="0" borderId="8" xfId="50" applyFont="1" applyBorder="1">
      <alignment vertical="center"/>
    </xf>
    <xf numFmtId="0" fontId="179" fillId="0" borderId="27" xfId="50" applyFont="1" applyBorder="1">
      <alignment vertical="center"/>
    </xf>
    <xf numFmtId="0" fontId="179" fillId="0" borderId="0" xfId="50" applyFont="1">
      <alignment vertical="center"/>
    </xf>
    <xf numFmtId="0" fontId="179" fillId="0" borderId="2" xfId="50" applyFont="1" applyBorder="1" applyAlignment="1">
      <alignment horizontal="left" vertical="center"/>
    </xf>
    <xf numFmtId="0" fontId="178" fillId="0" borderId="1" xfId="50" applyFont="1" applyBorder="1" applyAlignment="1">
      <alignment horizontal="center" vertical="center"/>
    </xf>
    <xf numFmtId="0" fontId="81" fillId="0" borderId="1" xfId="50" applyFont="1" applyBorder="1" applyAlignment="1">
      <alignment horizontal="center" vertical="center"/>
    </xf>
    <xf numFmtId="0" fontId="81" fillId="0" borderId="10" xfId="50" applyFont="1" applyBorder="1" applyAlignment="1">
      <alignment horizontal="center" vertical="center"/>
    </xf>
    <xf numFmtId="0" fontId="178" fillId="0" borderId="12" xfId="50" applyFont="1" applyBorder="1" applyAlignment="1">
      <alignment vertical="center" textRotation="255"/>
    </xf>
    <xf numFmtId="0" fontId="178" fillId="0" borderId="3" xfId="50" applyFont="1" applyBorder="1">
      <alignment vertical="center"/>
    </xf>
    <xf numFmtId="0" fontId="179" fillId="0" borderId="2" xfId="50" applyFont="1" applyBorder="1" applyAlignment="1">
      <alignment vertical="center"/>
    </xf>
    <xf numFmtId="0" fontId="179" fillId="0" borderId="1" xfId="50" applyFont="1" applyBorder="1" applyAlignment="1">
      <alignment vertical="center" wrapText="1"/>
    </xf>
    <xf numFmtId="0" fontId="179" fillId="0" borderId="10" xfId="50" applyFont="1" applyBorder="1" applyAlignment="1">
      <alignment vertical="center" wrapText="1"/>
    </xf>
    <xf numFmtId="0" fontId="179" fillId="0" borderId="3" xfId="50" applyFont="1" applyBorder="1" applyAlignment="1">
      <alignment vertical="center" textRotation="255"/>
    </xf>
    <xf numFmtId="0" fontId="179" fillId="0" borderId="9" xfId="50" applyFont="1" applyBorder="1" applyAlignment="1">
      <alignment vertical="center"/>
    </xf>
    <xf numFmtId="0" fontId="179" fillId="0" borderId="8" xfId="50" applyFont="1" applyBorder="1" applyAlignment="1">
      <alignment vertical="center"/>
    </xf>
    <xf numFmtId="0" fontId="179" fillId="0" borderId="27" xfId="50" applyFont="1" applyBorder="1" applyAlignment="1">
      <alignment vertical="center"/>
    </xf>
    <xf numFmtId="0" fontId="179" fillId="0" borderId="5" xfId="50" applyFont="1" applyBorder="1" applyAlignment="1">
      <alignment vertical="center" textRotation="255"/>
    </xf>
    <xf numFmtId="0" fontId="179" fillId="0" borderId="3" xfId="50" applyFont="1" applyBorder="1" applyAlignment="1">
      <alignment horizontal="left" vertical="center"/>
    </xf>
    <xf numFmtId="0" fontId="179" fillId="0" borderId="8" xfId="50" applyFont="1" applyBorder="1" applyAlignment="1">
      <alignment horizontal="left" vertical="center"/>
    </xf>
    <xf numFmtId="9" fontId="163" fillId="0" borderId="8" xfId="1" applyFont="1" applyBorder="1" applyAlignment="1">
      <alignment horizontal="center" vertical="center"/>
    </xf>
    <xf numFmtId="0" fontId="163" fillId="0" borderId="8" xfId="50" applyFont="1" applyBorder="1" applyAlignment="1">
      <alignment vertical="center"/>
    </xf>
    <xf numFmtId="0" fontId="179" fillId="0" borderId="3" xfId="50" applyFont="1" applyBorder="1">
      <alignment vertical="center"/>
    </xf>
    <xf numFmtId="0" fontId="179" fillId="0" borderId="0" xfId="50" applyFont="1" applyBorder="1">
      <alignment vertical="center"/>
    </xf>
    <xf numFmtId="0" fontId="179" fillId="0" borderId="5" xfId="50" applyFont="1" applyBorder="1">
      <alignment vertical="center"/>
    </xf>
    <xf numFmtId="0" fontId="182" fillId="0" borderId="0" xfId="50" applyFont="1" applyBorder="1">
      <alignment vertical="center"/>
    </xf>
    <xf numFmtId="0" fontId="182" fillId="0" borderId="0" xfId="50" applyFont="1">
      <alignment vertical="center"/>
    </xf>
    <xf numFmtId="0" fontId="177" fillId="0" borderId="0" xfId="50" applyFont="1" applyBorder="1">
      <alignment vertical="center"/>
    </xf>
    <xf numFmtId="0" fontId="81" fillId="0" borderId="0" xfId="50" applyFont="1" applyBorder="1">
      <alignment vertical="center"/>
    </xf>
    <xf numFmtId="0" fontId="177" fillId="0" borderId="0" xfId="50" applyFont="1" applyBorder="1" applyAlignment="1">
      <alignment horizontal="center" vertical="center"/>
    </xf>
    <xf numFmtId="0" fontId="178" fillId="0" borderId="0" xfId="50" applyFont="1" applyBorder="1" applyAlignment="1">
      <alignment vertical="center"/>
    </xf>
    <xf numFmtId="0" fontId="178" fillId="0" borderId="0" xfId="50" applyFont="1" applyAlignment="1">
      <alignment vertical="center"/>
    </xf>
    <xf numFmtId="0" fontId="81" fillId="0" borderId="0" xfId="50" applyFont="1" applyBorder="1" applyAlignment="1">
      <alignment vertical="center"/>
    </xf>
    <xf numFmtId="0" fontId="179" fillId="0" borderId="7" xfId="50" applyFont="1" applyBorder="1" applyAlignment="1">
      <alignment vertical="center"/>
    </xf>
    <xf numFmtId="0" fontId="179" fillId="0" borderId="0" xfId="50" applyFont="1" applyBorder="1" applyAlignment="1">
      <alignment vertical="center"/>
    </xf>
    <xf numFmtId="0" fontId="179" fillId="0" borderId="0" xfId="50" applyFont="1" applyAlignment="1">
      <alignment vertical="center"/>
    </xf>
    <xf numFmtId="0" fontId="182" fillId="0" borderId="4" xfId="50" applyFont="1" applyBorder="1">
      <alignment vertical="center"/>
    </xf>
    <xf numFmtId="0" fontId="66" fillId="0" borderId="0" xfId="50" applyFont="1" applyAlignment="1">
      <alignment horizontal="right" vertical="top"/>
    </xf>
    <xf numFmtId="0" fontId="96" fillId="0" borderId="0" xfId="0" applyFont="1" applyAlignment="1">
      <alignment horizontal="left"/>
    </xf>
    <xf numFmtId="0" fontId="75" fillId="0" borderId="0" xfId="0" applyFont="1" applyFill="1" applyAlignment="1"/>
    <xf numFmtId="0" fontId="161" fillId="0" borderId="0" xfId="0" applyFont="1" applyFill="1" applyBorder="1" applyAlignment="1">
      <alignment vertical="center"/>
    </xf>
    <xf numFmtId="0" fontId="60" fillId="0" borderId="0" xfId="0" applyFont="1" applyFill="1" applyAlignment="1">
      <alignment horizontal="center" vertical="center"/>
    </xf>
    <xf numFmtId="0" fontId="143" fillId="0" borderId="0" xfId="0" applyFont="1" applyFill="1" applyAlignment="1">
      <alignment vertical="center"/>
    </xf>
    <xf numFmtId="0" fontId="68" fillId="0" borderId="0" xfId="0" applyFont="1" applyFill="1" applyBorder="1" applyAlignment="1">
      <alignment vertical="center" wrapText="1"/>
    </xf>
    <xf numFmtId="0" fontId="68" fillId="0" borderId="0" xfId="0" applyFont="1" applyFill="1" applyBorder="1" applyAlignment="1">
      <alignment horizontal="left" vertical="center"/>
    </xf>
    <xf numFmtId="0" fontId="66" fillId="0" borderId="0" xfId="0" applyFont="1" applyFill="1" applyAlignment="1">
      <alignment horizontal="left" vertical="center"/>
    </xf>
    <xf numFmtId="0" fontId="68" fillId="0" borderId="109" xfId="0" applyFont="1" applyFill="1" applyBorder="1" applyAlignment="1">
      <alignment vertical="center"/>
    </xf>
    <xf numFmtId="0" fontId="68" fillId="0" borderId="83" xfId="0" applyFont="1" applyFill="1" applyBorder="1" applyAlignment="1">
      <alignment vertical="center"/>
    </xf>
    <xf numFmtId="0" fontId="68" fillId="0" borderId="109" xfId="0" applyFont="1" applyFill="1" applyBorder="1" applyAlignment="1">
      <alignment vertical="center" wrapText="1"/>
    </xf>
    <xf numFmtId="0" fontId="68" fillId="0" borderId="83" xfId="0" applyFont="1" applyFill="1" applyBorder="1" applyAlignment="1">
      <alignment vertical="center" wrapText="1"/>
    </xf>
    <xf numFmtId="0" fontId="185" fillId="0" borderId="109" xfId="0" applyFont="1" applyFill="1" applyBorder="1" applyAlignment="1">
      <alignment vertical="center"/>
    </xf>
    <xf numFmtId="0" fontId="185" fillId="0" borderId="0" xfId="0" applyFont="1" applyFill="1" applyBorder="1" applyAlignment="1">
      <alignment vertical="center" wrapText="1"/>
    </xf>
    <xf numFmtId="0" fontId="185" fillId="0" borderId="83" xfId="0" applyFont="1" applyFill="1" applyBorder="1" applyAlignment="1">
      <alignment vertical="center" wrapText="1"/>
    </xf>
    <xf numFmtId="0" fontId="185" fillId="0" borderId="110" xfId="0" applyFont="1" applyFill="1" applyBorder="1" applyAlignment="1">
      <alignment vertical="center"/>
    </xf>
    <xf numFmtId="0" fontId="183" fillId="0" borderId="84" xfId="0" applyFont="1" applyFill="1" applyBorder="1" applyAlignment="1">
      <alignment vertical="center"/>
    </xf>
    <xf numFmtId="0" fontId="69" fillId="0" borderId="84" xfId="0" applyFont="1" applyFill="1" applyBorder="1" applyAlignment="1">
      <alignment vertical="center"/>
    </xf>
    <xf numFmtId="0" fontId="185" fillId="0" borderId="84" xfId="0" applyFont="1" applyFill="1" applyBorder="1" applyAlignment="1">
      <alignment vertical="center" wrapText="1"/>
    </xf>
    <xf numFmtId="0" fontId="185" fillId="0" borderId="85" xfId="0" applyFont="1" applyFill="1" applyBorder="1" applyAlignment="1">
      <alignment vertical="center" wrapText="1"/>
    </xf>
    <xf numFmtId="0" fontId="71" fillId="0" borderId="0" xfId="0" applyFont="1" applyFill="1" applyBorder="1" applyAlignment="1">
      <alignment vertical="center" shrinkToFit="1"/>
    </xf>
    <xf numFmtId="0" fontId="191" fillId="0" borderId="0" xfId="0" applyFont="1" applyFill="1" applyBorder="1" applyAlignment="1">
      <alignment vertical="center"/>
    </xf>
    <xf numFmtId="0" fontId="90" fillId="0" borderId="0" xfId="0" applyFont="1" applyFill="1" applyBorder="1" applyAlignment="1">
      <alignment vertical="center"/>
    </xf>
    <xf numFmtId="0" fontId="97" fillId="0" borderId="0" xfId="32" applyFont="1" applyBorder="1" applyAlignment="1">
      <alignment horizontal="left" vertical="center" shrinkToFit="1"/>
    </xf>
    <xf numFmtId="0" fontId="65" fillId="0" borderId="0" xfId="32" applyFont="1" applyBorder="1" applyAlignment="1">
      <alignment vertical="center"/>
    </xf>
    <xf numFmtId="0" fontId="52" fillId="0" borderId="0" xfId="32" applyFont="1" applyAlignment="1">
      <alignment vertical="center"/>
    </xf>
    <xf numFmtId="0" fontId="69" fillId="5" borderId="0" xfId="5" applyFont="1" applyFill="1" applyBorder="1">
      <alignment vertical="center"/>
    </xf>
    <xf numFmtId="0" fontId="65" fillId="0" borderId="0" xfId="48" applyFont="1" applyBorder="1" applyAlignment="1">
      <alignment horizontal="right" vertical="center"/>
    </xf>
    <xf numFmtId="10" fontId="192" fillId="0" borderId="35" xfId="53" applyNumberFormat="1" applyFont="1" applyBorder="1" applyAlignment="1">
      <alignment horizontal="center" vertical="center"/>
    </xf>
    <xf numFmtId="14" fontId="52" fillId="0" borderId="32" xfId="53" applyNumberFormat="1" applyFont="1" applyBorder="1"/>
    <xf numFmtId="14" fontId="52" fillId="0" borderId="33" xfId="53" applyNumberFormat="1" applyFont="1" applyBorder="1"/>
    <xf numFmtId="0" fontId="0" fillId="0" borderId="0" xfId="53" applyFont="1" applyFill="1" applyAlignment="1">
      <alignment vertical="center"/>
    </xf>
    <xf numFmtId="0" fontId="0" fillId="0" borderId="0" xfId="0" applyAlignment="1"/>
    <xf numFmtId="0" fontId="121" fillId="0" borderId="0" xfId="53" quotePrefix="1" applyFont="1" applyFill="1" applyAlignment="1">
      <alignment vertical="center" shrinkToFit="1"/>
    </xf>
    <xf numFmtId="0" fontId="121" fillId="0" borderId="0" xfId="53" quotePrefix="1" applyFont="1" applyFill="1" applyAlignment="1">
      <alignment vertical="center"/>
    </xf>
    <xf numFmtId="0" fontId="71" fillId="0" borderId="0" xfId="0" applyFont="1" applyAlignment="1">
      <alignment shrinkToFit="1"/>
    </xf>
    <xf numFmtId="0" fontId="0" fillId="0" borderId="0" xfId="53" applyFont="1"/>
    <xf numFmtId="49" fontId="131" fillId="0" borderId="0" xfId="0" applyNumberFormat="1" applyFont="1" applyAlignment="1">
      <alignment horizontal="left"/>
    </xf>
    <xf numFmtId="0" fontId="71" fillId="0" borderId="9" xfId="0" applyFont="1" applyFill="1" applyBorder="1" applyAlignment="1">
      <alignment horizontal="left" vertical="center" indent="1"/>
    </xf>
    <xf numFmtId="0" fontId="65" fillId="0" borderId="0" xfId="48" applyFont="1" applyBorder="1" applyAlignment="1">
      <alignment vertical="center"/>
    </xf>
    <xf numFmtId="0" fontId="65" fillId="0" borderId="0" xfId="48" applyFont="1" applyFill="1" applyBorder="1">
      <alignment vertical="center"/>
    </xf>
    <xf numFmtId="0" fontId="189" fillId="0" borderId="0" xfId="48" applyBorder="1" applyAlignment="1">
      <alignment vertical="center" wrapText="1"/>
    </xf>
    <xf numFmtId="0" fontId="189" fillId="0" borderId="0" xfId="48" applyBorder="1" applyAlignment="1">
      <alignment vertical="center"/>
    </xf>
    <xf numFmtId="0" fontId="71" fillId="0" borderId="82" xfId="0" applyFont="1" applyBorder="1" applyAlignment="1">
      <alignment vertical="center"/>
    </xf>
    <xf numFmtId="0" fontId="71" fillId="0" borderId="83" xfId="0" applyFont="1" applyBorder="1" applyAlignment="1">
      <alignment vertical="center"/>
    </xf>
    <xf numFmtId="0" fontId="71" fillId="0" borderId="83" xfId="0" applyFont="1" applyBorder="1" applyAlignment="1">
      <alignment horizontal="center" vertical="center"/>
    </xf>
    <xf numFmtId="56" fontId="71" fillId="0" borderId="83" xfId="0" applyNumberFormat="1" applyFont="1" applyBorder="1" applyAlignment="1">
      <alignment vertical="center"/>
    </xf>
    <xf numFmtId="0" fontId="60" fillId="0" borderId="0" xfId="0" applyFont="1" applyFill="1" applyAlignment="1">
      <alignment vertical="center"/>
    </xf>
    <xf numFmtId="0" fontId="71" fillId="0" borderId="27" xfId="0" applyFont="1" applyFill="1" applyBorder="1" applyAlignment="1">
      <alignment horizontal="left" vertical="center"/>
    </xf>
    <xf numFmtId="0" fontId="0" fillId="0" borderId="10" xfId="0" applyFont="1" applyFill="1" applyBorder="1" applyAlignment="1">
      <alignment horizontal="left" vertical="center" indent="1"/>
    </xf>
    <xf numFmtId="0" fontId="0" fillId="0" borderId="0" xfId="0" applyFont="1" applyFill="1" applyAlignment="1">
      <alignment horizontal="left" vertical="center"/>
    </xf>
    <xf numFmtId="0" fontId="0" fillId="0" borderId="7" xfId="0" applyFont="1" applyFill="1" applyBorder="1" applyAlignment="1">
      <alignment horizontal="center" vertical="center"/>
    </xf>
    <xf numFmtId="0" fontId="0" fillId="0" borderId="13" xfId="0" applyFont="1" applyFill="1" applyBorder="1" applyAlignment="1">
      <alignment horizontal="right"/>
    </xf>
    <xf numFmtId="0" fontId="163" fillId="0" borderId="8" xfId="50" applyFont="1" applyBorder="1" applyAlignment="1">
      <alignment horizontal="center" vertical="center"/>
    </xf>
    <xf numFmtId="0" fontId="66" fillId="0" borderId="8" xfId="0" applyFont="1" applyFill="1" applyBorder="1" applyAlignment="1">
      <alignment vertical="center" shrinkToFit="1"/>
    </xf>
    <xf numFmtId="0" fontId="196" fillId="0" borderId="7" xfId="50" applyFont="1" applyBorder="1" applyAlignment="1">
      <alignment horizontal="center" vertical="center"/>
    </xf>
    <xf numFmtId="0" fontId="196" fillId="0" borderId="8" xfId="50" applyFont="1" applyBorder="1">
      <alignment vertical="center"/>
    </xf>
    <xf numFmtId="0" fontId="66" fillId="0" borderId="27" xfId="0" applyFont="1" applyFill="1" applyBorder="1" applyAlignment="1">
      <alignment vertical="center" shrinkToFit="1"/>
    </xf>
    <xf numFmtId="0" fontId="66" fillId="0" borderId="0" xfId="0" applyFont="1" applyFill="1" applyBorder="1" applyAlignment="1">
      <alignment vertical="center" shrinkToFit="1"/>
    </xf>
    <xf numFmtId="0" fontId="0" fillId="0" borderId="0" xfId="0" applyAlignment="1">
      <alignment vertical="center"/>
    </xf>
    <xf numFmtId="0" fontId="163" fillId="0" borderId="6" xfId="50" applyFont="1" applyBorder="1" applyAlignment="1">
      <alignment vertical="center"/>
    </xf>
    <xf numFmtId="0" fontId="75" fillId="0" borderId="0" xfId="0" applyFont="1" applyFill="1" applyBorder="1" applyAlignment="1">
      <alignment horizontal="right" vertical="top"/>
    </xf>
    <xf numFmtId="0" fontId="67" fillId="0" borderId="0" xfId="0" applyFont="1" applyFill="1" applyBorder="1" applyAlignment="1">
      <alignment shrinkToFit="1"/>
    </xf>
    <xf numFmtId="0" fontId="0" fillId="0" borderId="1" xfId="0" applyFill="1" applyBorder="1" applyAlignment="1">
      <alignment vertical="center" shrinkToFit="1"/>
    </xf>
    <xf numFmtId="0" fontId="96" fillId="0" borderId="8" xfId="0" applyFont="1" applyFill="1" applyBorder="1" applyAlignment="1">
      <alignment vertical="center" wrapText="1"/>
    </xf>
    <xf numFmtId="0" fontId="96" fillId="0" borderId="27" xfId="0" applyFont="1" applyFill="1" applyBorder="1" applyAlignment="1">
      <alignment vertical="center" wrapText="1"/>
    </xf>
    <xf numFmtId="0" fontId="0" fillId="0" borderId="8" xfId="0" applyFont="1" applyFill="1" applyBorder="1" applyAlignment="1">
      <alignment vertical="center" wrapText="1" shrinkToFit="1"/>
    </xf>
    <xf numFmtId="56" fontId="0" fillId="0" borderId="8" xfId="0" applyNumberFormat="1" applyFont="1" applyFill="1" applyBorder="1" applyAlignment="1">
      <alignment vertical="center" wrapText="1"/>
    </xf>
    <xf numFmtId="0" fontId="198" fillId="0" borderId="0" xfId="7" applyNumberFormat="1" applyFont="1" applyFill="1" applyBorder="1" applyAlignment="1">
      <alignment vertical="center"/>
    </xf>
    <xf numFmtId="0" fontId="199" fillId="0" borderId="0" xfId="7" applyNumberFormat="1" applyFont="1" applyAlignment="1">
      <alignment vertical="center"/>
    </xf>
    <xf numFmtId="0" fontId="199" fillId="0" borderId="0" xfId="7" applyNumberFormat="1" applyFont="1" applyFill="1" applyBorder="1" applyAlignment="1">
      <alignment horizontal="right" vertical="center"/>
    </xf>
    <xf numFmtId="0" fontId="106" fillId="0" borderId="0" xfId="0" applyFont="1" applyFill="1" applyBorder="1" applyAlignment="1">
      <alignment horizontal="right" vertical="center"/>
    </xf>
    <xf numFmtId="0" fontId="106" fillId="0" borderId="0" xfId="0" applyFont="1" applyFill="1" applyAlignment="1">
      <alignment horizontal="right" vertical="center"/>
    </xf>
    <xf numFmtId="0" fontId="198" fillId="0" borderId="0" xfId="7" applyNumberFormat="1" applyFont="1" applyFill="1" applyBorder="1" applyAlignment="1">
      <alignment horizontal="right" vertical="center"/>
    </xf>
    <xf numFmtId="0" fontId="199" fillId="0" borderId="0" xfId="7" quotePrefix="1" applyNumberFormat="1" applyFont="1" applyAlignment="1">
      <alignment vertical="center"/>
    </xf>
    <xf numFmtId="0" fontId="200" fillId="0" borderId="0" xfId="7" applyNumberFormat="1" applyFont="1" applyFill="1" applyBorder="1" applyAlignment="1">
      <alignment horizontal="center" vertical="center"/>
    </xf>
    <xf numFmtId="0" fontId="96" fillId="0" borderId="0" xfId="7" applyNumberFormat="1" applyFont="1" applyFill="1" applyBorder="1" applyAlignment="1">
      <alignment horizontal="left" vertical="center"/>
    </xf>
    <xf numFmtId="0" fontId="199" fillId="0" borderId="0" xfId="7" applyNumberFormat="1" applyFont="1" applyFill="1" applyBorder="1" applyAlignment="1">
      <alignment vertical="center"/>
    </xf>
    <xf numFmtId="0" fontId="198" fillId="0" borderId="0" xfId="7" applyNumberFormat="1" applyFont="1" applyAlignment="1">
      <alignment vertical="center"/>
    </xf>
    <xf numFmtId="0" fontId="199" fillId="0" borderId="0" xfId="7" applyNumberFormat="1" applyFont="1" applyFill="1" applyBorder="1" applyAlignment="1">
      <alignment horizontal="center" vertical="center"/>
    </xf>
    <xf numFmtId="0" fontId="52" fillId="0" borderId="54" xfId="7" applyNumberFormat="1" applyFont="1" applyFill="1" applyBorder="1" applyAlignment="1">
      <alignment horizontal="center" vertical="center"/>
    </xf>
    <xf numFmtId="0" fontId="96" fillId="0" borderId="15" xfId="7" applyNumberFormat="1" applyFont="1" applyFill="1" applyBorder="1" applyAlignment="1">
      <alignment horizontal="center" vertical="center" shrinkToFit="1"/>
    </xf>
    <xf numFmtId="0" fontId="96" fillId="0" borderId="15" xfId="7" applyNumberFormat="1" applyFont="1" applyFill="1" applyBorder="1" applyAlignment="1">
      <alignment horizontal="center" vertical="center"/>
    </xf>
    <xf numFmtId="0" fontId="96" fillId="0" borderId="15" xfId="7" applyNumberFormat="1" applyFont="1" applyBorder="1" applyAlignment="1">
      <alignment vertical="center"/>
    </xf>
    <xf numFmtId="0" fontId="96" fillId="0" borderId="15" xfId="7" applyNumberFormat="1" applyFont="1" applyFill="1" applyBorder="1" applyAlignment="1">
      <alignment horizontal="left" vertical="center"/>
    </xf>
    <xf numFmtId="0" fontId="200" fillId="0" borderId="0" xfId="7" applyNumberFormat="1" applyFont="1" applyFill="1" applyBorder="1" applyAlignment="1">
      <alignment horizontal="center" vertical="center" wrapText="1"/>
    </xf>
    <xf numFmtId="0" fontId="96" fillId="0" borderId="0" xfId="7" applyNumberFormat="1" applyFont="1" applyAlignment="1">
      <alignment vertical="center"/>
    </xf>
    <xf numFmtId="0" fontId="52" fillId="0" borderId="11" xfId="7" applyNumberFormat="1" applyFont="1" applyFill="1" applyBorder="1" applyAlignment="1">
      <alignment horizontal="center" vertical="center"/>
    </xf>
    <xf numFmtId="0" fontId="96" fillId="0" borderId="0" xfId="7" applyNumberFormat="1" applyFont="1" applyFill="1" applyBorder="1" applyAlignment="1">
      <alignment horizontal="center" vertical="center" shrinkToFit="1"/>
    </xf>
    <xf numFmtId="0" fontId="96" fillId="0" borderId="0" xfId="7" applyNumberFormat="1" applyFont="1" applyFill="1" applyBorder="1" applyAlignment="1">
      <alignment horizontal="center" vertical="center"/>
    </xf>
    <xf numFmtId="0" fontId="67" fillId="0" borderId="104" xfId="0" applyFont="1" applyFill="1" applyBorder="1" applyAlignment="1">
      <alignment horizontal="center" vertical="center" wrapText="1"/>
    </xf>
    <xf numFmtId="0" fontId="96" fillId="0" borderId="59" xfId="7" applyNumberFormat="1" applyFont="1" applyBorder="1" applyAlignment="1">
      <alignment vertical="center"/>
    </xf>
    <xf numFmtId="0" fontId="90" fillId="0" borderId="60" xfId="7" applyNumberFormat="1" applyFont="1" applyFill="1" applyBorder="1" applyAlignment="1">
      <alignment horizontal="right" vertical="center"/>
    </xf>
    <xf numFmtId="0" fontId="90" fillId="0" borderId="26" xfId="7" applyNumberFormat="1" applyFont="1" applyFill="1" applyBorder="1" applyAlignment="1">
      <alignment horizontal="right" vertical="center"/>
    </xf>
    <xf numFmtId="58" fontId="96" fillId="0" borderId="136" xfId="7" applyNumberFormat="1" applyFont="1" applyFill="1" applyBorder="1" applyAlignment="1">
      <alignment horizontal="center" vertical="center" shrinkToFit="1"/>
    </xf>
    <xf numFmtId="0" fontId="96" fillId="0" borderId="136" xfId="7" applyNumberFormat="1" applyFont="1" applyFill="1" applyBorder="1" applyAlignment="1">
      <alignment horizontal="center" vertical="center" shrinkToFit="1"/>
    </xf>
    <xf numFmtId="58" fontId="96" fillId="0" borderId="24" xfId="7" applyNumberFormat="1" applyFont="1" applyFill="1" applyBorder="1" applyAlignment="1">
      <alignment horizontal="center" vertical="center" shrinkToFit="1"/>
    </xf>
    <xf numFmtId="0" fontId="96" fillId="0" borderId="136" xfId="7" applyNumberFormat="1" applyFont="1" applyBorder="1" applyAlignment="1">
      <alignment horizontal="center" vertical="center"/>
    </xf>
    <xf numFmtId="0" fontId="96" fillId="0" borderId="136" xfId="7" applyNumberFormat="1" applyFont="1" applyBorder="1" applyAlignment="1">
      <alignment vertical="center"/>
    </xf>
    <xf numFmtId="0" fontId="96" fillId="0" borderId="24" xfId="7" applyNumberFormat="1" applyFont="1" applyBorder="1" applyAlignment="1">
      <alignment vertical="center"/>
    </xf>
    <xf numFmtId="0" fontId="200" fillId="0" borderId="0" xfId="7" applyNumberFormat="1" applyFont="1" applyBorder="1" applyAlignment="1">
      <alignment vertical="center"/>
    </xf>
    <xf numFmtId="0" fontId="96" fillId="0" borderId="136" xfId="7" applyNumberFormat="1" applyFont="1" applyFill="1" applyBorder="1" applyAlignment="1">
      <alignment horizontal="center" vertical="center" wrapText="1"/>
    </xf>
    <xf numFmtId="0" fontId="96" fillId="0" borderId="136" xfId="7" applyNumberFormat="1" applyFont="1" applyFill="1" applyBorder="1" applyAlignment="1">
      <alignment horizontal="right" vertical="center" wrapText="1"/>
    </xf>
    <xf numFmtId="0" fontId="199" fillId="0" borderId="136" xfId="7" applyNumberFormat="1" applyFont="1" applyBorder="1" applyAlignment="1">
      <alignment vertical="center"/>
    </xf>
    <xf numFmtId="0" fontId="199" fillId="0" borderId="24" xfId="7" applyNumberFormat="1" applyFont="1" applyBorder="1" applyAlignment="1">
      <alignment vertical="center"/>
    </xf>
    <xf numFmtId="0" fontId="96" fillId="0" borderId="136" xfId="7" applyNumberFormat="1" applyFont="1" applyFill="1" applyBorder="1" applyAlignment="1">
      <alignment vertical="center"/>
    </xf>
    <xf numFmtId="0" fontId="96" fillId="0" borderId="136" xfId="7" applyNumberFormat="1" applyFont="1" applyFill="1" applyBorder="1" applyAlignment="1">
      <alignment horizontal="center" vertical="center"/>
    </xf>
    <xf numFmtId="0" fontId="200" fillId="0" borderId="0" xfId="7" applyNumberFormat="1" applyFont="1" applyFill="1" applyBorder="1" applyAlignment="1">
      <alignment vertical="center" wrapText="1"/>
    </xf>
    <xf numFmtId="0" fontId="67" fillId="0" borderId="54" xfId="0" applyFont="1" applyFill="1" applyBorder="1" applyAlignment="1">
      <alignment horizontal="center" vertical="center" wrapText="1"/>
    </xf>
    <xf numFmtId="0" fontId="96" fillId="0" borderId="57" xfId="7" applyNumberFormat="1" applyFont="1" applyBorder="1" applyAlignment="1">
      <alignment vertical="center"/>
    </xf>
    <xf numFmtId="0" fontId="67" fillId="0" borderId="55" xfId="0" applyFont="1" applyFill="1" applyBorder="1" applyAlignment="1">
      <alignment horizontal="center" vertical="center" wrapText="1"/>
    </xf>
    <xf numFmtId="0" fontId="96" fillId="0" borderId="60" xfId="7" applyNumberFormat="1" applyFont="1" applyFill="1" applyBorder="1" applyAlignment="1">
      <alignment vertical="center"/>
    </xf>
    <xf numFmtId="0" fontId="96" fillId="0" borderId="60" xfId="7" applyNumberFormat="1" applyFont="1" applyBorder="1" applyAlignment="1">
      <alignment vertical="center"/>
    </xf>
    <xf numFmtId="0" fontId="96" fillId="0" borderId="60" xfId="7" applyNumberFormat="1" applyFont="1" applyBorder="1" applyAlignment="1">
      <alignment horizontal="center" vertical="center"/>
    </xf>
    <xf numFmtId="0" fontId="96" fillId="0" borderId="60" xfId="7" applyNumberFormat="1" applyFont="1" applyFill="1" applyBorder="1" applyAlignment="1">
      <alignment horizontal="center" vertical="center"/>
    </xf>
    <xf numFmtId="0" fontId="96" fillId="0" borderId="60" xfId="7" applyNumberFormat="1" applyFont="1" applyFill="1" applyBorder="1" applyAlignment="1">
      <alignment horizontal="left" vertical="center"/>
    </xf>
    <xf numFmtId="0" fontId="96" fillId="0" borderId="26" xfId="7" applyNumberFormat="1" applyFont="1" applyBorder="1" applyAlignment="1">
      <alignment vertical="center"/>
    </xf>
    <xf numFmtId="0" fontId="202" fillId="0" borderId="0" xfId="0" applyFont="1" applyFill="1" applyBorder="1" applyAlignment="1">
      <alignment horizontal="left" vertical="center"/>
    </xf>
    <xf numFmtId="0" fontId="96" fillId="0" borderId="7" xfId="7" applyNumberFormat="1" applyFont="1" applyBorder="1" applyAlignment="1">
      <alignment horizontal="center" vertical="center" shrinkToFit="1"/>
    </xf>
    <xf numFmtId="0" fontId="199" fillId="0" borderId="7" xfId="7" applyNumberFormat="1" applyFont="1" applyBorder="1" applyAlignment="1">
      <alignment horizontal="center" vertical="center"/>
    </xf>
    <xf numFmtId="0" fontId="96" fillId="0" borderId="54" xfId="7" applyNumberFormat="1" applyFont="1" applyFill="1" applyBorder="1" applyAlignment="1">
      <alignment horizontal="center" vertical="center" shrinkToFit="1"/>
    </xf>
    <xf numFmtId="0" fontId="96" fillId="0" borderId="15" xfId="7" applyNumberFormat="1" applyFont="1" applyFill="1" applyBorder="1" applyAlignment="1">
      <alignment vertical="center"/>
    </xf>
    <xf numFmtId="0" fontId="96" fillId="0" borderId="143" xfId="0" applyFont="1" applyFill="1" applyBorder="1" applyAlignment="1">
      <alignment vertical="center" shrinkToFit="1"/>
    </xf>
    <xf numFmtId="0" fontId="96" fillId="0" borderId="7" xfId="7" applyNumberFormat="1" applyFont="1" applyFill="1" applyBorder="1" applyAlignment="1">
      <alignment horizontal="center" vertical="center" shrinkToFit="1"/>
    </xf>
    <xf numFmtId="0" fontId="96" fillId="0" borderId="0" xfId="7" applyNumberFormat="1" applyFont="1" applyFill="1" applyBorder="1" applyAlignment="1">
      <alignment vertical="center"/>
    </xf>
    <xf numFmtId="0" fontId="96" fillId="0" borderId="0" xfId="7" applyNumberFormat="1" applyFont="1" applyBorder="1" applyAlignment="1">
      <alignment vertical="center"/>
    </xf>
    <xf numFmtId="0" fontId="96" fillId="0" borderId="58" xfId="7" applyNumberFormat="1" applyFont="1" applyBorder="1" applyAlignment="1">
      <alignment vertical="center"/>
    </xf>
    <xf numFmtId="0" fontId="96" fillId="0" borderId="144" xfId="7" applyNumberFormat="1" applyFont="1" applyBorder="1" applyAlignment="1">
      <alignment vertical="center" shrinkToFit="1"/>
    </xf>
    <xf numFmtId="0" fontId="96" fillId="0" borderId="145" xfId="7" applyNumberFormat="1" applyFont="1" applyBorder="1" applyAlignment="1">
      <alignment vertical="center" shrinkToFit="1"/>
    </xf>
    <xf numFmtId="0" fontId="200" fillId="0" borderId="0" xfId="7" applyFont="1" applyBorder="1" applyAlignment="1">
      <alignment horizontal="right" vertical="center" indent="1"/>
    </xf>
    <xf numFmtId="0" fontId="52" fillId="0" borderId="7" xfId="7" applyNumberFormat="1" applyFont="1" applyFill="1" applyBorder="1" applyAlignment="1">
      <alignment horizontal="center" vertical="center"/>
    </xf>
    <xf numFmtId="0" fontId="200" fillId="0" borderId="0" xfId="7" applyFont="1" applyBorder="1" applyAlignment="1">
      <alignment horizontal="center" vertical="center"/>
    </xf>
    <xf numFmtId="0" fontId="96" fillId="0" borderId="8" xfId="7" applyNumberFormat="1" applyFont="1" applyBorder="1" applyAlignment="1">
      <alignment vertical="center"/>
    </xf>
    <xf numFmtId="0" fontId="96" fillId="0" borderId="75" xfId="7" applyNumberFormat="1" applyFont="1" applyBorder="1" applyAlignment="1">
      <alignment vertical="center"/>
    </xf>
    <xf numFmtId="0" fontId="96" fillId="0" borderId="1" xfId="7" applyNumberFormat="1" applyFont="1" applyFill="1" applyBorder="1" applyAlignment="1">
      <alignment horizontal="left" vertical="center" indent="1"/>
    </xf>
    <xf numFmtId="0" fontId="96" fillId="0" borderId="1" xfId="7" applyNumberFormat="1" applyFont="1" applyBorder="1" applyAlignment="1">
      <alignment vertical="center"/>
    </xf>
    <xf numFmtId="0" fontId="96" fillId="0" borderId="1" xfId="7" applyNumberFormat="1" applyFont="1" applyFill="1" applyBorder="1" applyAlignment="1">
      <alignment vertical="center"/>
    </xf>
    <xf numFmtId="0" fontId="96" fillId="0" borderId="1" xfId="54" applyNumberFormat="1" applyFont="1" applyFill="1" applyBorder="1" applyAlignment="1">
      <alignment vertical="center"/>
    </xf>
    <xf numFmtId="0" fontId="200" fillId="0" borderId="0" xfId="7" applyNumberFormat="1" applyFont="1" applyBorder="1" applyAlignment="1">
      <alignment horizontal="right" vertical="center" indent="1"/>
    </xf>
    <xf numFmtId="0" fontId="96" fillId="0" borderId="118" xfId="54" applyNumberFormat="1" applyFont="1" applyFill="1" applyBorder="1" applyAlignment="1">
      <alignment horizontal="center" vertical="center"/>
    </xf>
    <xf numFmtId="0" fontId="96" fillId="0" borderId="5" xfId="7" applyNumberFormat="1" applyFont="1" applyFill="1" applyBorder="1" applyAlignment="1">
      <alignment horizontal="left" vertical="center" indent="1"/>
    </xf>
    <xf numFmtId="0" fontId="96" fillId="0" borderId="13" xfId="7" applyNumberFormat="1" applyFont="1" applyFill="1" applyBorder="1" applyAlignment="1">
      <alignment horizontal="left" vertical="center" indent="1"/>
    </xf>
    <xf numFmtId="0" fontId="96" fillId="0" borderId="6" xfId="7" applyNumberFormat="1" applyFont="1" applyFill="1" applyBorder="1" applyAlignment="1">
      <alignment horizontal="center" vertical="center"/>
    </xf>
    <xf numFmtId="0" fontId="96" fillId="0" borderId="7" xfId="7" applyNumberFormat="1" applyFont="1" applyFill="1" applyBorder="1" applyAlignment="1">
      <alignment horizontal="center" vertical="center"/>
    </xf>
    <xf numFmtId="0" fontId="200" fillId="0" borderId="0" xfId="7" applyNumberFormat="1" applyFont="1" applyFill="1" applyBorder="1" applyAlignment="1">
      <alignment horizontal="left" vertical="center"/>
    </xf>
    <xf numFmtId="0" fontId="200" fillId="0" borderId="0" xfId="7" applyNumberFormat="1" applyFont="1" applyFill="1" applyBorder="1" applyAlignment="1">
      <alignment horizontal="left" vertical="center" wrapText="1" indent="1"/>
    </xf>
    <xf numFmtId="0" fontId="90" fillId="0" borderId="0" xfId="7" applyNumberFormat="1" applyFont="1" applyFill="1" applyBorder="1" applyAlignment="1">
      <alignment vertical="center"/>
    </xf>
    <xf numFmtId="0" fontId="200" fillId="0" borderId="0" xfId="7" applyNumberFormat="1" applyFont="1" applyAlignment="1">
      <alignment vertical="center"/>
    </xf>
    <xf numFmtId="0" fontId="201" fillId="0" borderId="0" xfId="7" applyNumberFormat="1" applyFont="1" applyFill="1" applyBorder="1" applyAlignment="1">
      <alignment vertical="center"/>
    </xf>
    <xf numFmtId="0" fontId="0" fillId="0" borderId="13" xfId="0" applyBorder="1" applyAlignment="1">
      <alignment vertical="center" wrapText="1"/>
    </xf>
    <xf numFmtId="0" fontId="60" fillId="0" borderId="0" xfId="0" applyFont="1" applyFill="1" applyAlignment="1">
      <alignment horizontal="center" vertical="center"/>
    </xf>
    <xf numFmtId="0" fontId="0" fillId="0" borderId="0" xfId="0" applyAlignment="1">
      <alignment vertical="center"/>
    </xf>
    <xf numFmtId="0" fontId="123" fillId="0" borderId="28" xfId="0" applyFont="1" applyBorder="1" applyAlignment="1">
      <alignment horizontal="center" vertical="center"/>
    </xf>
    <xf numFmtId="0" fontId="123" fillId="0" borderId="0" xfId="0" applyFont="1" applyBorder="1" applyAlignment="1">
      <alignment horizontal="center" vertical="center"/>
    </xf>
    <xf numFmtId="0" fontId="123" fillId="0" borderId="58" xfId="0" applyFont="1" applyBorder="1" applyAlignment="1">
      <alignment horizontal="center" vertical="center"/>
    </xf>
    <xf numFmtId="0" fontId="49" fillId="0" borderId="0" xfId="0" applyFont="1" applyFill="1" applyBorder="1" applyAlignment="1">
      <alignment horizontal="center" vertical="center"/>
    </xf>
    <xf numFmtId="0" fontId="0" fillId="0" borderId="0" xfId="0" applyBorder="1" applyAlignment="1">
      <alignment vertical="center"/>
    </xf>
    <xf numFmtId="0" fontId="0" fillId="0" borderId="0" xfId="0" applyFill="1" applyBorder="1" applyAlignment="1">
      <alignment vertical="center"/>
    </xf>
    <xf numFmtId="0" fontId="87" fillId="0" borderId="0" xfId="0" applyFont="1" applyFill="1" applyBorder="1" applyAlignment="1">
      <alignment horizontal="center" vertical="center" shrinkToFit="1"/>
    </xf>
    <xf numFmtId="0" fontId="85" fillId="0" borderId="0" xfId="0" applyFont="1" applyFill="1" applyBorder="1" applyAlignment="1">
      <alignment horizontal="center" vertical="center" textRotation="255" wrapText="1"/>
    </xf>
    <xf numFmtId="0" fontId="69" fillId="0" borderId="156" xfId="31" applyFont="1" applyFill="1" applyBorder="1" applyAlignment="1">
      <alignment horizontal="center" vertical="center"/>
    </xf>
    <xf numFmtId="0" fontId="69" fillId="0" borderId="156" xfId="31" applyFont="1" applyFill="1" applyBorder="1" applyAlignment="1">
      <alignment horizontal="distributed" vertical="center"/>
    </xf>
    <xf numFmtId="179" fontId="109" fillId="0" borderId="156" xfId="31" applyNumberFormat="1" applyFont="1" applyFill="1" applyBorder="1" applyAlignment="1">
      <alignment horizontal="center" vertical="center"/>
    </xf>
    <xf numFmtId="0" fontId="189" fillId="0" borderId="157" xfId="31" applyFill="1" applyBorder="1" applyAlignment="1">
      <alignment horizontal="center" vertical="center"/>
    </xf>
    <xf numFmtId="0" fontId="200" fillId="0" borderId="0" xfId="7" applyFont="1">
      <alignment vertical="center"/>
    </xf>
    <xf numFmtId="0" fontId="200" fillId="0" borderId="0" xfId="7" applyFont="1" applyAlignment="1">
      <alignment horizontal="right" vertical="center"/>
    </xf>
    <xf numFmtId="0" fontId="96" fillId="0" borderId="0" xfId="7" applyFont="1" applyAlignment="1">
      <alignment horizontal="center" vertical="center"/>
    </xf>
    <xf numFmtId="0" fontId="96" fillId="0" borderId="0" xfId="7" applyFont="1" applyAlignment="1">
      <alignment horizontal="left" vertical="center"/>
    </xf>
    <xf numFmtId="0" fontId="102" fillId="0" borderId="0" xfId="7" applyFont="1" applyAlignment="1">
      <alignment horizontal="left" vertical="center" indent="1"/>
    </xf>
    <xf numFmtId="0" fontId="96" fillId="0" borderId="43" xfId="7" applyFont="1" applyBorder="1" applyAlignment="1">
      <alignment horizontal="center" vertical="center"/>
    </xf>
    <xf numFmtId="0" fontId="96" fillId="0" borderId="44" xfId="7" applyFont="1" applyBorder="1" applyAlignment="1">
      <alignment horizontal="center" vertical="center"/>
    </xf>
    <xf numFmtId="0" fontId="96" fillId="0" borderId="45" xfId="7" applyFont="1" applyBorder="1" applyAlignment="1">
      <alignment horizontal="center" vertical="center"/>
    </xf>
    <xf numFmtId="0" fontId="203" fillId="0" borderId="36" xfId="0" applyFont="1" applyFill="1" applyBorder="1" applyAlignment="1">
      <alignment horizontal="center" vertical="center" shrinkToFit="1"/>
    </xf>
    <xf numFmtId="0" fontId="0" fillId="0" borderId="7" xfId="0" applyNumberFormat="1" applyFill="1" applyBorder="1" applyAlignment="1">
      <alignment horizontal="left" vertical="center"/>
    </xf>
    <xf numFmtId="0" fontId="163" fillId="0" borderId="8" xfId="50" applyFont="1" applyBorder="1" applyAlignment="1">
      <alignment horizontal="center" vertical="center"/>
    </xf>
    <xf numFmtId="0" fontId="66" fillId="0" borderId="8" xfId="0" applyFont="1" applyFill="1" applyBorder="1" applyAlignment="1">
      <alignment horizontal="center" vertical="center" shrinkToFit="1"/>
    </xf>
    <xf numFmtId="0" fontId="163" fillId="0" borderId="9" xfId="50" applyFont="1" applyBorder="1" applyAlignment="1">
      <alignment horizontal="left" vertical="center"/>
    </xf>
    <xf numFmtId="0" fontId="163" fillId="0" borderId="27" xfId="50" applyFont="1" applyBorder="1">
      <alignment vertical="center"/>
    </xf>
    <xf numFmtId="0" fontId="69" fillId="0" borderId="158" xfId="31" applyFont="1" applyFill="1" applyBorder="1" applyAlignment="1">
      <alignment horizontal="center" vertical="center"/>
    </xf>
    <xf numFmtId="0" fontId="69" fillId="0" borderId="158" xfId="31" applyFont="1" applyFill="1" applyBorder="1" applyAlignment="1">
      <alignment horizontal="distributed" vertical="center"/>
    </xf>
    <xf numFmtId="179" fontId="109" fillId="0" borderId="158" xfId="31" applyNumberFormat="1" applyFont="1" applyFill="1" applyBorder="1" applyAlignment="1">
      <alignment horizontal="center" vertical="center"/>
    </xf>
    <xf numFmtId="0" fontId="50" fillId="0" borderId="159" xfId="31" applyFont="1" applyFill="1" applyBorder="1" applyAlignment="1">
      <alignment horizontal="center" vertical="center" wrapText="1"/>
    </xf>
    <xf numFmtId="0" fontId="189" fillId="0" borderId="160" xfId="31" applyFill="1" applyBorder="1" applyAlignment="1">
      <alignment horizontal="center" vertical="center"/>
    </xf>
    <xf numFmtId="199" fontId="70" fillId="0" borderId="12" xfId="0" applyNumberFormat="1" applyFont="1" applyFill="1" applyBorder="1" applyAlignment="1">
      <alignment horizontal="right" vertical="center" shrinkToFit="1"/>
    </xf>
    <xf numFmtId="199" fontId="70" fillId="0" borderId="11" xfId="0" applyNumberFormat="1" applyFont="1" applyFill="1" applyBorder="1" applyAlignment="1">
      <alignment horizontal="right" vertical="center" shrinkToFit="1"/>
    </xf>
    <xf numFmtId="199" fontId="70" fillId="0" borderId="64" xfId="0" applyNumberFormat="1" applyFont="1" applyFill="1" applyBorder="1" applyAlignment="1">
      <alignment horizontal="right" vertical="center" shrinkToFit="1"/>
    </xf>
    <xf numFmtId="0" fontId="0" fillId="0" borderId="0" xfId="0" applyFill="1" applyBorder="1" applyAlignment="1">
      <alignment vertical="center"/>
    </xf>
    <xf numFmtId="0" fontId="60" fillId="0" borderId="0" xfId="0" applyFont="1" applyFill="1" applyAlignment="1">
      <alignment vertical="center"/>
    </xf>
    <xf numFmtId="0" fontId="71" fillId="0" borderId="0" xfId="0" applyFont="1" applyFill="1" applyBorder="1" applyAlignment="1">
      <alignment horizontal="left" vertical="center" shrinkToFit="1"/>
    </xf>
    <xf numFmtId="0" fontId="71" fillId="0" borderId="0" xfId="0" applyFont="1" applyFill="1" applyBorder="1" applyAlignment="1">
      <alignment horizontal="left" vertical="center" indent="1"/>
    </xf>
    <xf numFmtId="0" fontId="71" fillId="0" borderId="13" xfId="0" applyFont="1" applyFill="1" applyBorder="1" applyAlignment="1">
      <alignment horizontal="left" vertical="center"/>
    </xf>
    <xf numFmtId="0" fontId="71" fillId="0" borderId="1" xfId="0" applyFont="1" applyFill="1" applyBorder="1" applyAlignment="1">
      <alignment horizontal="left" vertical="center" shrinkToFit="1"/>
    </xf>
    <xf numFmtId="0" fontId="71" fillId="0" borderId="13" xfId="0" applyFont="1" applyFill="1" applyBorder="1" applyAlignment="1">
      <alignment horizontal="left" vertical="center" shrinkToFit="1"/>
    </xf>
    <xf numFmtId="0" fontId="96" fillId="0" borderId="17" xfId="7" applyNumberFormat="1" applyFont="1" applyBorder="1" applyAlignment="1">
      <alignment vertical="center"/>
    </xf>
    <xf numFmtId="0" fontId="96" fillId="0" borderId="30" xfId="7" applyNumberFormat="1" applyFont="1" applyBorder="1" applyAlignment="1">
      <alignment vertical="center"/>
    </xf>
    <xf numFmtId="0" fontId="0" fillId="0" borderId="13" xfId="0" applyFont="1" applyFill="1" applyBorder="1" applyAlignment="1">
      <alignment horizontal="left" shrinkToFit="1"/>
    </xf>
    <xf numFmtId="0" fontId="0" fillId="0" borderId="7" xfId="0" applyFont="1" applyFill="1" applyBorder="1" applyAlignment="1">
      <alignment horizontal="center" vertical="center"/>
    </xf>
    <xf numFmtId="0" fontId="0" fillId="0" borderId="0" xfId="0" applyFill="1" applyAlignment="1">
      <alignment horizontal="left"/>
    </xf>
    <xf numFmtId="0" fontId="96" fillId="0" borderId="154" xfId="7" applyNumberFormat="1" applyFont="1" applyBorder="1" applyAlignment="1">
      <alignment vertical="center"/>
    </xf>
    <xf numFmtId="0" fontId="194" fillId="0" borderId="0" xfId="53" applyFont="1"/>
    <xf numFmtId="0" fontId="194" fillId="0" borderId="1" xfId="47" applyFont="1" applyBorder="1" applyAlignment="1">
      <alignment horizontal="left" vertical="top"/>
    </xf>
    <xf numFmtId="0" fontId="189" fillId="0" borderId="3" xfId="53" applyFont="1" applyFill="1" applyBorder="1" applyAlignment="1">
      <alignment horizontal="left" vertical="center" shrinkToFit="1"/>
    </xf>
    <xf numFmtId="0" fontId="192" fillId="0" borderId="3" xfId="53" applyFont="1" applyFill="1" applyBorder="1" applyAlignment="1">
      <alignment horizontal="left" vertical="center" shrinkToFit="1"/>
    </xf>
    <xf numFmtId="0" fontId="192" fillId="0" borderId="5" xfId="53" applyFont="1" applyFill="1" applyBorder="1" applyAlignment="1">
      <alignment horizontal="center" vertical="center" shrinkToFit="1"/>
    </xf>
    <xf numFmtId="0" fontId="192" fillId="0" borderId="29" xfId="53" applyNumberFormat="1" applyFont="1" applyBorder="1"/>
    <xf numFmtId="0" fontId="192" fillId="0" borderId="29" xfId="53" applyFont="1" applyBorder="1"/>
    <xf numFmtId="0" fontId="192" fillId="0" borderId="31" xfId="53" applyFont="1" applyBorder="1" applyAlignment="1"/>
    <xf numFmtId="0" fontId="192" fillId="0" borderId="31" xfId="53" applyFont="1" applyFill="1" applyBorder="1" applyAlignment="1"/>
    <xf numFmtId="0" fontId="192" fillId="0" borderId="161" xfId="53" applyFont="1" applyBorder="1" applyAlignment="1">
      <alignment horizontal="center" vertical="center"/>
    </xf>
    <xf numFmtId="0" fontId="194" fillId="0" borderId="35" xfId="47" applyFont="1" applyBorder="1" applyAlignment="1">
      <alignment horizontal="right"/>
    </xf>
    <xf numFmtId="0" fontId="192" fillId="0" borderId="35" xfId="53" applyFont="1" applyBorder="1" applyAlignment="1"/>
    <xf numFmtId="0" fontId="192" fillId="0" borderId="35" xfId="53" applyFont="1" applyFill="1" applyBorder="1" applyAlignment="1"/>
    <xf numFmtId="0" fontId="66" fillId="0" borderId="9" xfId="50" applyFont="1" applyBorder="1" applyAlignment="1">
      <alignment vertical="center"/>
    </xf>
    <xf numFmtId="0" fontId="71" fillId="0" borderId="27" xfId="0" applyFont="1" applyFill="1" applyBorder="1" applyAlignment="1">
      <alignment horizontal="left" vertical="center"/>
    </xf>
    <xf numFmtId="0" fontId="71" fillId="0" borderId="4" xfId="0" applyFont="1" applyFill="1" applyBorder="1" applyAlignment="1">
      <alignment horizontal="left" vertical="center"/>
    </xf>
    <xf numFmtId="0" fontId="52" fillId="0" borderId="31" xfId="53" applyFont="1" applyBorder="1" applyAlignment="1"/>
    <xf numFmtId="0" fontId="71" fillId="0" borderId="9" xfId="0" applyFont="1" applyFill="1" applyBorder="1" applyAlignment="1">
      <alignment horizontal="left" vertical="center"/>
    </xf>
    <xf numFmtId="0" fontId="71" fillId="0" borderId="8" xfId="0" applyFont="1" applyFill="1" applyBorder="1" applyAlignment="1">
      <alignment horizontal="left" vertical="center"/>
    </xf>
    <xf numFmtId="0" fontId="52" fillId="0" borderId="3" xfId="53" applyFont="1" applyFill="1" applyBorder="1" applyAlignment="1">
      <alignment horizontal="left" vertical="center" shrinkToFit="1"/>
    </xf>
    <xf numFmtId="0" fontId="52" fillId="0" borderId="5" xfId="53" applyFont="1" applyFill="1" applyBorder="1" applyAlignment="1">
      <alignment vertical="center" shrinkToFit="1"/>
    </xf>
    <xf numFmtId="0" fontId="52" fillId="0" borderId="0" xfId="53" quotePrefix="1" applyFont="1" applyFill="1" applyAlignment="1">
      <alignment vertical="center" shrinkToFit="1"/>
    </xf>
    <xf numFmtId="0" fontId="78" fillId="0" borderId="0" xfId="2" applyFont="1" applyAlignment="1" applyProtection="1">
      <alignment shrinkToFit="1"/>
    </xf>
    <xf numFmtId="0" fontId="52" fillId="0" borderId="0" xfId="0" applyFont="1"/>
    <xf numFmtId="0" fontId="207" fillId="0" borderId="0" xfId="50" applyFont="1" applyBorder="1" applyAlignment="1">
      <alignment vertical="center" wrapText="1"/>
    </xf>
    <xf numFmtId="0" fontId="66" fillId="0" borderId="0" xfId="50" applyFont="1" applyBorder="1" applyAlignment="1">
      <alignment vertical="center" wrapText="1"/>
    </xf>
    <xf numFmtId="0" fontId="207" fillId="0" borderId="3" xfId="50" applyFont="1" applyBorder="1" applyAlignment="1">
      <alignment vertical="center" wrapText="1"/>
    </xf>
    <xf numFmtId="0" fontId="66" fillId="0" borderId="3" xfId="50" applyFont="1" applyBorder="1" applyAlignment="1">
      <alignment vertical="center" wrapText="1"/>
    </xf>
    <xf numFmtId="0" fontId="71" fillId="0" borderId="13" xfId="0" applyFont="1" applyFill="1" applyBorder="1" applyAlignment="1">
      <alignment horizontal="right"/>
    </xf>
    <xf numFmtId="0" fontId="71" fillId="0" borderId="136" xfId="0" applyFont="1" applyFill="1" applyBorder="1"/>
    <xf numFmtId="57" fontId="0" fillId="0" borderId="7" xfId="0" applyNumberFormat="1" applyBorder="1" applyAlignment="1">
      <alignment horizontal="center" vertical="center" shrinkToFit="1"/>
    </xf>
    <xf numFmtId="0" fontId="0" fillId="0" borderId="164" xfId="0" applyFont="1" applyFill="1" applyBorder="1" applyAlignment="1">
      <alignment horizontal="center" vertical="center" wrapText="1" shrinkToFit="1"/>
    </xf>
    <xf numFmtId="0" fontId="0" fillId="0" borderId="73" xfId="0" applyFont="1" applyFill="1" applyBorder="1" applyAlignment="1">
      <alignment horizontal="center" vertical="center" wrapText="1" shrinkToFit="1"/>
    </xf>
    <xf numFmtId="0" fontId="66" fillId="0" borderId="7" xfId="50" applyFont="1" applyBorder="1" applyAlignment="1">
      <alignment horizontal="center" vertical="center"/>
    </xf>
    <xf numFmtId="0" fontId="66" fillId="0" borderId="5" xfId="50" applyFont="1" applyBorder="1">
      <alignment vertical="center"/>
    </xf>
    <xf numFmtId="0" fontId="186" fillId="0" borderId="0" xfId="50" applyFont="1" applyBorder="1" applyAlignment="1">
      <alignment horizontal="left" vertical="center"/>
    </xf>
    <xf numFmtId="0" fontId="0" fillId="0" borderId="0" xfId="0" applyFont="1" applyFill="1" applyBorder="1" applyAlignment="1">
      <alignment vertical="center"/>
    </xf>
    <xf numFmtId="0" fontId="0" fillId="0" borderId="0" xfId="0" applyAlignment="1">
      <alignment vertical="center"/>
    </xf>
    <xf numFmtId="0" fontId="0" fillId="0" borderId="7" xfId="0" applyFont="1" applyFill="1" applyBorder="1" applyAlignment="1">
      <alignment horizontal="center" vertical="center"/>
    </xf>
    <xf numFmtId="0" fontId="67" fillId="0" borderId="0" xfId="0" applyFont="1" applyFill="1" applyBorder="1" applyAlignment="1">
      <alignment vertical="center"/>
    </xf>
    <xf numFmtId="0" fontId="68" fillId="0" borderId="0" xfId="0" applyFont="1" applyFill="1" applyBorder="1" applyAlignment="1">
      <alignment vertical="center"/>
    </xf>
    <xf numFmtId="0" fontId="68" fillId="0" borderId="0" xfId="0" applyFont="1" applyFill="1" applyAlignment="1">
      <alignment vertical="center"/>
    </xf>
    <xf numFmtId="0" fontId="67" fillId="0" borderId="0" xfId="0" applyFont="1" applyFill="1" applyAlignment="1">
      <alignment vertical="center"/>
    </xf>
    <xf numFmtId="0" fontId="67" fillId="0" borderId="0" xfId="0" applyFont="1" applyFill="1" applyAlignment="1">
      <alignment horizontal="center" vertical="top"/>
    </xf>
    <xf numFmtId="0" fontId="67" fillId="0" borderId="60" xfId="0" applyFont="1" applyFill="1" applyBorder="1" applyAlignment="1">
      <alignment vertical="center"/>
    </xf>
    <xf numFmtId="0" fontId="110" fillId="0" borderId="21" xfId="0" applyFont="1" applyFill="1" applyBorder="1" applyAlignment="1">
      <alignment vertical="center"/>
    </xf>
    <xf numFmtId="0" fontId="67" fillId="0" borderId="15" xfId="0" applyFont="1" applyFill="1" applyBorder="1" applyAlignment="1">
      <alignment vertical="center"/>
    </xf>
    <xf numFmtId="0" fontId="67" fillId="0" borderId="57" xfId="0" applyFont="1" applyFill="1" applyBorder="1" applyAlignment="1">
      <alignment vertical="center"/>
    </xf>
    <xf numFmtId="0" fontId="67" fillId="0" borderId="28" xfId="0" applyFont="1" applyFill="1" applyBorder="1" applyAlignment="1">
      <alignment vertical="center"/>
    </xf>
    <xf numFmtId="0" fontId="67" fillId="0" borderId="8" xfId="0" applyFont="1" applyFill="1" applyBorder="1" applyAlignment="1">
      <alignment vertical="center"/>
    </xf>
    <xf numFmtId="0" fontId="67" fillId="0" borderId="1" xfId="0" applyFont="1" applyFill="1" applyBorder="1" applyAlignment="1">
      <alignment vertical="center"/>
    </xf>
    <xf numFmtId="0" fontId="67" fillId="0" borderId="98" xfId="0" applyFont="1" applyFill="1" applyBorder="1" applyAlignment="1">
      <alignment vertical="center"/>
    </xf>
    <xf numFmtId="0" fontId="68" fillId="0" borderId="59" xfId="0" applyFont="1" applyFill="1" applyBorder="1" applyAlignment="1">
      <alignment vertical="center"/>
    </xf>
    <xf numFmtId="0" fontId="67" fillId="0" borderId="65" xfId="0" applyFont="1" applyFill="1" applyBorder="1" applyAlignment="1">
      <alignment vertical="center"/>
    </xf>
    <xf numFmtId="0" fontId="67" fillId="0" borderId="0" xfId="0" applyFont="1" applyFill="1" applyBorder="1" applyAlignment="1">
      <alignment horizontal="center" vertical="center" wrapText="1"/>
    </xf>
    <xf numFmtId="0" fontId="67" fillId="0" borderId="21" xfId="0" applyFont="1" applyFill="1" applyBorder="1" applyAlignment="1">
      <alignment vertical="center"/>
    </xf>
    <xf numFmtId="0" fontId="68" fillId="0" borderId="15" xfId="0" applyFont="1" applyFill="1" applyBorder="1" applyAlignment="1">
      <alignment horizontal="center" vertical="center"/>
    </xf>
    <xf numFmtId="0" fontId="67" fillId="0" borderId="75" xfId="0" applyFont="1" applyFill="1" applyBorder="1" applyAlignment="1">
      <alignment vertical="center"/>
    </xf>
    <xf numFmtId="0" fontId="68" fillId="0" borderId="11" xfId="0" applyFont="1" applyFill="1" applyBorder="1" applyAlignment="1">
      <alignment vertical="center"/>
    </xf>
    <xf numFmtId="0" fontId="68" fillId="0" borderId="7" xfId="0" applyFont="1" applyFill="1" applyBorder="1" applyAlignment="1">
      <alignment horizontal="center" vertical="center"/>
    </xf>
    <xf numFmtId="0" fontId="68" fillId="0" borderId="16" xfId="0" applyFont="1" applyFill="1" applyBorder="1" applyAlignment="1">
      <alignment vertical="center"/>
    </xf>
    <xf numFmtId="0" fontId="67" fillId="0" borderId="16" xfId="0" applyFont="1" applyFill="1" applyBorder="1" applyAlignment="1">
      <alignment vertical="center" wrapText="1"/>
    </xf>
    <xf numFmtId="0" fontId="68" fillId="0" borderId="75" xfId="0" applyFont="1" applyFill="1" applyBorder="1" applyAlignment="1">
      <alignment vertical="center"/>
    </xf>
    <xf numFmtId="0" fontId="68" fillId="0" borderId="63" xfId="0" applyFont="1" applyFill="1" applyBorder="1" applyAlignment="1">
      <alignment vertical="center"/>
    </xf>
    <xf numFmtId="0" fontId="68" fillId="0" borderId="100" xfId="0" applyFont="1" applyFill="1" applyBorder="1" applyAlignment="1">
      <alignment horizontal="center" vertical="center"/>
    </xf>
    <xf numFmtId="0" fontId="68" fillId="0" borderId="54" xfId="0" applyFont="1" applyFill="1" applyBorder="1" applyAlignment="1">
      <alignment horizontal="center" vertical="center"/>
    </xf>
    <xf numFmtId="0" fontId="110" fillId="0" borderId="28" xfId="0" applyFont="1" applyFill="1" applyBorder="1" applyAlignment="1">
      <alignment vertical="center"/>
    </xf>
    <xf numFmtId="0" fontId="68" fillId="0" borderId="58" xfId="0" applyFont="1" applyFill="1" applyBorder="1" applyAlignment="1">
      <alignment vertical="center"/>
    </xf>
    <xf numFmtId="0" fontId="68" fillId="0" borderId="64" xfId="0" applyFont="1" applyFill="1" applyBorder="1" applyAlignment="1">
      <alignment vertical="center"/>
    </xf>
    <xf numFmtId="0" fontId="67" fillId="0" borderId="15" xfId="0" applyFont="1" applyFill="1" applyBorder="1" applyAlignment="1">
      <alignment horizontal="center" vertical="center" wrapText="1"/>
    </xf>
    <xf numFmtId="0" fontId="68" fillId="0" borderId="15" xfId="0" applyFont="1" applyFill="1" applyBorder="1" applyAlignment="1">
      <alignment vertical="center"/>
    </xf>
    <xf numFmtId="0" fontId="68" fillId="0" borderId="57" xfId="0" applyFont="1" applyFill="1" applyBorder="1" applyAlignment="1">
      <alignment vertical="center"/>
    </xf>
    <xf numFmtId="0" fontId="209" fillId="0" borderId="0" xfId="0" applyFont="1" applyFill="1" applyAlignment="1">
      <alignment vertical="center"/>
    </xf>
    <xf numFmtId="0" fontId="67" fillId="0" borderId="138" xfId="0" applyFont="1" applyFill="1" applyBorder="1" applyAlignment="1">
      <alignment vertical="center"/>
    </xf>
    <xf numFmtId="0" fontId="69" fillId="0" borderId="0" xfId="0" applyFont="1" applyFill="1" applyAlignment="1">
      <alignment horizontal="right" vertical="top"/>
    </xf>
    <xf numFmtId="0" fontId="67" fillId="0" borderId="74" xfId="0" applyFont="1" applyFill="1" applyBorder="1" applyAlignment="1">
      <alignment vertical="center"/>
    </xf>
    <xf numFmtId="0" fontId="67" fillId="0" borderId="77" xfId="0" applyFont="1" applyFill="1" applyBorder="1" applyAlignment="1">
      <alignment vertical="center"/>
    </xf>
    <xf numFmtId="0" fontId="67" fillId="0" borderId="76" xfId="0" applyFont="1" applyFill="1" applyBorder="1" applyAlignment="1">
      <alignment vertical="center"/>
    </xf>
    <xf numFmtId="0" fontId="68" fillId="0" borderId="12" xfId="0" applyFont="1" applyFill="1" applyBorder="1" applyAlignment="1">
      <alignment vertical="center"/>
    </xf>
    <xf numFmtId="0" fontId="67" fillId="0" borderId="114" xfId="0" applyFont="1" applyFill="1" applyBorder="1" applyAlignment="1">
      <alignment vertical="center"/>
    </xf>
    <xf numFmtId="0" fontId="67" fillId="0" borderId="116" xfId="0" applyFont="1" applyFill="1" applyBorder="1" applyAlignment="1">
      <alignment vertical="center"/>
    </xf>
    <xf numFmtId="0" fontId="68" fillId="0" borderId="55" xfId="0" applyFont="1" applyFill="1" applyBorder="1" applyAlignment="1">
      <alignment vertical="center"/>
    </xf>
    <xf numFmtId="0" fontId="68" fillId="0" borderId="116" xfId="0" applyFont="1" applyFill="1" applyBorder="1" applyAlignment="1">
      <alignment vertical="center"/>
    </xf>
    <xf numFmtId="0" fontId="216" fillId="0" borderId="0" xfId="0" applyFont="1" applyFill="1" applyAlignment="1">
      <alignment horizontal="center" vertical="center"/>
    </xf>
    <xf numFmtId="0" fontId="208" fillId="0" borderId="0" xfId="0" applyFont="1" applyFill="1" applyAlignment="1">
      <alignment vertical="center"/>
    </xf>
    <xf numFmtId="0" fontId="214" fillId="0" borderId="0" xfId="57" applyFont="1" applyBorder="1">
      <alignment vertical="center"/>
    </xf>
    <xf numFmtId="0" fontId="68" fillId="0" borderId="0" xfId="0" applyFont="1" applyFill="1" applyBorder="1" applyAlignment="1">
      <alignment horizontal="center" vertical="center"/>
    </xf>
    <xf numFmtId="0" fontId="68" fillId="0" borderId="8" xfId="0" applyFont="1" applyFill="1" applyBorder="1" applyAlignment="1">
      <alignment horizontal="center" vertical="center"/>
    </xf>
    <xf numFmtId="0" fontId="67" fillId="0" borderId="15" xfId="0" applyFont="1" applyFill="1" applyBorder="1" applyAlignment="1">
      <alignment horizontal="left" vertical="center"/>
    </xf>
    <xf numFmtId="0" fontId="67" fillId="0" borderId="0" xfId="0" applyFont="1" applyFill="1" applyBorder="1" applyAlignment="1">
      <alignment horizontal="left" vertical="center"/>
    </xf>
    <xf numFmtId="0" fontId="67" fillId="0" borderId="15" xfId="0" applyFont="1" applyFill="1" applyBorder="1" applyAlignment="1">
      <alignment horizontal="center" vertical="center"/>
    </xf>
    <xf numFmtId="0" fontId="67" fillId="0" borderId="21" xfId="0" applyFont="1" applyFill="1" applyBorder="1" applyAlignment="1">
      <alignment horizontal="left" vertical="center"/>
    </xf>
    <xf numFmtId="0" fontId="67" fillId="0" borderId="28" xfId="0" applyFont="1" applyFill="1" applyBorder="1" applyAlignment="1">
      <alignment horizontal="left" vertical="center"/>
    </xf>
    <xf numFmtId="0" fontId="67" fillId="0" borderId="8" xfId="0" applyFont="1" applyFill="1" applyBorder="1" applyAlignment="1">
      <alignment horizontal="center" vertical="center"/>
    </xf>
    <xf numFmtId="0" fontId="67" fillId="0" borderId="0" xfId="0" applyFont="1" applyFill="1" applyBorder="1" applyAlignment="1">
      <alignment horizontal="left" vertical="center" wrapText="1"/>
    </xf>
    <xf numFmtId="0" fontId="67" fillId="0" borderId="15" xfId="0" applyFont="1" applyFill="1" applyBorder="1" applyAlignment="1">
      <alignment horizontal="center" vertical="center" textRotation="255"/>
    </xf>
    <xf numFmtId="0" fontId="67" fillId="0" borderId="0" xfId="0" applyFont="1" applyFill="1" applyBorder="1" applyAlignment="1">
      <alignment horizontal="center" vertical="center"/>
    </xf>
    <xf numFmtId="0" fontId="67" fillId="0" borderId="58" xfId="0" applyFont="1" applyFill="1" applyBorder="1" applyAlignment="1">
      <alignment horizontal="center" vertical="center"/>
    </xf>
    <xf numFmtId="0" fontId="67" fillId="0" borderId="2" xfId="0" applyFont="1" applyFill="1" applyBorder="1" applyAlignment="1">
      <alignment horizontal="center" vertical="center"/>
    </xf>
    <xf numFmtId="0" fontId="67" fillId="0" borderId="139" xfId="0" applyFont="1" applyFill="1" applyBorder="1" applyAlignment="1">
      <alignment vertical="center"/>
    </xf>
    <xf numFmtId="0" fontId="67" fillId="0" borderId="101" xfId="0" applyFont="1" applyFill="1" applyBorder="1" applyAlignment="1">
      <alignment vertical="center"/>
    </xf>
    <xf numFmtId="0" fontId="110" fillId="0" borderId="78" xfId="0" applyFont="1" applyFill="1" applyBorder="1" applyAlignment="1">
      <alignment vertical="center"/>
    </xf>
    <xf numFmtId="0" fontId="110" fillId="0" borderId="98" xfId="0" applyFont="1" applyFill="1" applyBorder="1" applyAlignment="1">
      <alignment vertical="center"/>
    </xf>
    <xf numFmtId="0" fontId="71" fillId="0" borderId="103" xfId="0" applyFont="1" applyFill="1" applyBorder="1" applyAlignment="1">
      <alignment horizontal="left" vertical="center" wrapText="1"/>
    </xf>
    <xf numFmtId="0" fontId="71" fillId="0" borderId="77" xfId="0" applyFont="1" applyFill="1" applyBorder="1" applyAlignment="1">
      <alignment horizontal="left" vertical="center" wrapText="1"/>
    </xf>
    <xf numFmtId="0" fontId="0" fillId="8" borderId="171" xfId="0" applyFont="1" applyFill="1" applyBorder="1" applyAlignment="1">
      <alignment horizontal="right" vertical="center" wrapText="1"/>
    </xf>
    <xf numFmtId="0" fontId="0" fillId="0" borderId="0" xfId="0"/>
    <xf numFmtId="0" fontId="71" fillId="0" borderId="10" xfId="0" applyFont="1" applyFill="1" applyBorder="1" applyAlignment="1">
      <alignment horizontal="left" vertical="center" wrapText="1"/>
    </xf>
    <xf numFmtId="0" fontId="0" fillId="0" borderId="0" xfId="0" applyFont="1" applyFill="1" applyAlignment="1">
      <alignment vertical="center"/>
    </xf>
    <xf numFmtId="0" fontId="65" fillId="0" borderId="0" xfId="0" applyFont="1" applyFill="1" applyAlignment="1">
      <alignment horizontal="center" vertical="center"/>
    </xf>
    <xf numFmtId="0" fontId="71" fillId="0" borderId="27" xfId="0" applyFont="1" applyFill="1" applyBorder="1" applyAlignment="1">
      <alignment horizontal="center" vertical="center" wrapText="1"/>
    </xf>
    <xf numFmtId="0" fontId="71" fillId="8" borderId="7" xfId="0" applyFont="1" applyFill="1" applyBorder="1" applyAlignment="1">
      <alignment horizontal="center" vertical="center"/>
    </xf>
    <xf numFmtId="0" fontId="71" fillId="8" borderId="90" xfId="0" applyFont="1" applyFill="1" applyBorder="1" applyAlignment="1">
      <alignment horizontal="center" vertical="center" wrapText="1"/>
    </xf>
    <xf numFmtId="0" fontId="71" fillId="8" borderId="165" xfId="0" applyFont="1" applyFill="1" applyBorder="1" applyAlignment="1">
      <alignment horizontal="right" vertical="center" wrapText="1"/>
    </xf>
    <xf numFmtId="0" fontId="71" fillId="8" borderId="82" xfId="0" applyFont="1" applyFill="1" applyBorder="1" applyAlignment="1">
      <alignment horizontal="right" vertical="center" wrapText="1"/>
    </xf>
    <xf numFmtId="0" fontId="71" fillId="8" borderId="90" xfId="0" applyFont="1" applyFill="1" applyBorder="1" applyAlignment="1">
      <alignment horizontal="right" vertical="center" wrapText="1"/>
    </xf>
    <xf numFmtId="0" fontId="0" fillId="8" borderId="167" xfId="0" applyFont="1" applyFill="1" applyBorder="1" applyAlignment="1">
      <alignment horizontal="right" vertical="center" wrapText="1"/>
    </xf>
    <xf numFmtId="0" fontId="71" fillId="0" borderId="1" xfId="0" applyFont="1" applyFill="1" applyBorder="1" applyAlignment="1">
      <alignment horizontal="left" vertical="center" wrapText="1"/>
    </xf>
    <xf numFmtId="0" fontId="71" fillId="0" borderId="8" xfId="0" applyFont="1" applyFill="1" applyBorder="1" applyAlignment="1">
      <alignment horizontal="center" vertical="center" wrapText="1"/>
    </xf>
    <xf numFmtId="0" fontId="0" fillId="0" borderId="0" xfId="0" applyFont="1" applyFill="1" applyAlignment="1">
      <alignment horizontal="left"/>
    </xf>
    <xf numFmtId="0" fontId="0" fillId="0" borderId="0" xfId="0" applyFont="1" applyFill="1" applyBorder="1" applyAlignment="1">
      <alignment horizontal="center"/>
    </xf>
    <xf numFmtId="0" fontId="0" fillId="0" borderId="0" xfId="0" applyFill="1" applyAlignment="1">
      <alignment horizontal="center"/>
    </xf>
    <xf numFmtId="0" fontId="0" fillId="0" borderId="0" xfId="0" applyFont="1" applyFill="1" applyAlignment="1"/>
    <xf numFmtId="0" fontId="0" fillId="0" borderId="7" xfId="0" applyFont="1" applyFill="1" applyBorder="1" applyAlignment="1">
      <alignment horizontal="center" vertical="center"/>
    </xf>
    <xf numFmtId="0" fontId="75" fillId="0" borderId="0" xfId="0" applyFont="1" applyFill="1" applyAlignment="1">
      <alignment horizontal="center"/>
    </xf>
    <xf numFmtId="31" fontId="85" fillId="0" borderId="0" xfId="0" applyNumberFormat="1" applyFont="1" applyFill="1" applyAlignment="1">
      <alignment horizontal="center"/>
    </xf>
    <xf numFmtId="31" fontId="85" fillId="0" borderId="0" xfId="0" applyNumberFormat="1" applyFont="1" applyFill="1" applyAlignment="1">
      <alignment shrinkToFit="1"/>
    </xf>
    <xf numFmtId="0" fontId="85" fillId="0" borderId="0" xfId="0" applyFont="1" applyFill="1" applyAlignment="1">
      <alignment horizontal="left"/>
    </xf>
    <xf numFmtId="0" fontId="85" fillId="0" borderId="0" xfId="0" applyFont="1" applyFill="1" applyAlignment="1">
      <alignment horizontal="center"/>
    </xf>
    <xf numFmtId="0" fontId="0" fillId="0" borderId="0" xfId="0" applyFont="1" applyFill="1" applyAlignment="1">
      <alignment horizontal="center" vertical="top"/>
    </xf>
    <xf numFmtId="0" fontId="0" fillId="0" borderId="0" xfId="0" applyFill="1" applyAlignment="1">
      <alignment horizontal="right" vertical="top"/>
    </xf>
    <xf numFmtId="187" fontId="161" fillId="0" borderId="40" xfId="0" applyNumberFormat="1" applyFont="1" applyFill="1" applyBorder="1" applyAlignment="1">
      <alignment horizontal="center" vertical="center" shrinkToFit="1"/>
    </xf>
    <xf numFmtId="187" fontId="161" fillId="0" borderId="39" xfId="0" applyNumberFormat="1" applyFont="1" applyFill="1" applyBorder="1" applyAlignment="1">
      <alignment horizontal="center" vertical="center" shrinkToFit="1"/>
    </xf>
    <xf numFmtId="187" fontId="161" fillId="0" borderId="41" xfId="0" applyNumberFormat="1" applyFont="1" applyFill="1" applyBorder="1" applyAlignment="1">
      <alignment horizontal="center" vertical="center" shrinkToFit="1"/>
    </xf>
    <xf numFmtId="0" fontId="0" fillId="0" borderId="40" xfId="0" applyNumberFormat="1" applyFont="1" applyFill="1" applyBorder="1" applyAlignment="1">
      <alignment horizontal="center" vertical="center" shrinkToFit="1"/>
    </xf>
    <xf numFmtId="0" fontId="0" fillId="0" borderId="39" xfId="0" applyFont="1" applyFill="1" applyBorder="1" applyAlignment="1">
      <alignment horizontal="center" vertical="center" shrinkToFit="1"/>
    </xf>
    <xf numFmtId="0" fontId="0" fillId="0" borderId="41" xfId="0" applyFont="1" applyFill="1" applyBorder="1" applyAlignment="1">
      <alignment horizontal="center" vertical="center" shrinkToFit="1"/>
    </xf>
    <xf numFmtId="201" fontId="0" fillId="0" borderId="0" xfId="0" applyNumberFormat="1" applyFont="1" applyFill="1"/>
    <xf numFmtId="0" fontId="75" fillId="0" borderId="12" xfId="0" applyFont="1" applyFill="1" applyBorder="1" applyAlignment="1">
      <alignment horizontal="center"/>
    </xf>
    <xf numFmtId="0" fontId="71" fillId="0" borderId="7" xfId="0" applyFont="1" applyFill="1" applyBorder="1" applyAlignment="1">
      <alignment horizontal="center" vertical="center" shrinkToFit="1"/>
    </xf>
    <xf numFmtId="0" fontId="75" fillId="0" borderId="40" xfId="0" applyFont="1" applyFill="1" applyBorder="1" applyAlignment="1">
      <alignment horizontal="center" vertical="center" textRotation="255" shrinkToFit="1"/>
    </xf>
    <xf numFmtId="0" fontId="75" fillId="0" borderId="39" xfId="0" applyFont="1" applyFill="1" applyBorder="1" applyAlignment="1">
      <alignment horizontal="center" vertical="center" textRotation="255" shrinkToFit="1"/>
    </xf>
    <xf numFmtId="0" fontId="75" fillId="0" borderId="39" xfId="0" applyFont="1" applyFill="1" applyBorder="1" applyAlignment="1">
      <alignment horizontal="center" vertical="center" shrinkToFit="1"/>
    </xf>
    <xf numFmtId="0" fontId="75" fillId="0" borderId="48" xfId="0" applyFont="1" applyFill="1" applyBorder="1" applyAlignment="1">
      <alignment horizontal="center" vertical="center" textRotation="255" shrinkToFit="1"/>
    </xf>
    <xf numFmtId="0" fontId="96" fillId="0" borderId="0" xfId="0" applyFont="1" applyFill="1" applyAlignment="1"/>
    <xf numFmtId="182" fontId="75" fillId="0" borderId="2" xfId="45" applyNumberFormat="1" applyFont="1" applyFill="1" applyBorder="1" applyAlignment="1">
      <alignment horizontal="center" vertical="center"/>
    </xf>
    <xf numFmtId="182" fontId="75" fillId="0" borderId="46" xfId="45" applyNumberFormat="1" applyFont="1" applyFill="1" applyBorder="1" applyAlignment="1">
      <alignment horizontal="center" vertical="center"/>
    </xf>
    <xf numFmtId="182" fontId="75" fillId="0" borderId="10" xfId="45" applyNumberFormat="1" applyFont="1" applyFill="1" applyBorder="1" applyAlignment="1">
      <alignment horizontal="center" vertical="center"/>
    </xf>
    <xf numFmtId="182" fontId="75" fillId="0" borderId="3" xfId="45" applyNumberFormat="1" applyFont="1" applyFill="1" applyBorder="1" applyAlignment="1">
      <alignment horizontal="center" vertical="center"/>
    </xf>
    <xf numFmtId="182" fontId="75" fillId="0" borderId="49" xfId="45" applyNumberFormat="1" applyFont="1" applyFill="1" applyBorder="1" applyAlignment="1">
      <alignment horizontal="center" vertical="center"/>
    </xf>
    <xf numFmtId="182" fontId="75" fillId="0" borderId="4" xfId="45" applyNumberFormat="1" applyFont="1" applyFill="1" applyBorder="1" applyAlignment="1">
      <alignment horizontal="center" vertical="center"/>
    </xf>
    <xf numFmtId="182" fontId="75" fillId="0" borderId="5" xfId="45" applyNumberFormat="1" applyFont="1" applyFill="1" applyBorder="1" applyAlignment="1">
      <alignment horizontal="center" vertical="center"/>
    </xf>
    <xf numFmtId="182" fontId="75" fillId="0" borderId="38" xfId="45" applyNumberFormat="1" applyFont="1" applyFill="1" applyBorder="1" applyAlignment="1">
      <alignment horizontal="center" vertical="center"/>
    </xf>
    <xf numFmtId="182" fontId="75" fillId="0" borderId="6" xfId="45" applyNumberFormat="1" applyFont="1" applyFill="1" applyBorder="1" applyAlignment="1">
      <alignment horizontal="center" vertical="center"/>
    </xf>
    <xf numFmtId="182" fontId="96" fillId="0" borderId="24" xfId="0" applyNumberFormat="1" applyFont="1" applyFill="1" applyBorder="1" applyAlignment="1"/>
    <xf numFmtId="0" fontId="75" fillId="0" borderId="174" xfId="0" applyFont="1" applyFill="1" applyBorder="1" applyAlignment="1">
      <alignment horizontal="center" vertical="center" textRotation="255" shrinkToFit="1"/>
    </xf>
    <xf numFmtId="0" fontId="0" fillId="0" borderId="174" xfId="0" applyFont="1" applyFill="1" applyBorder="1" applyAlignment="1">
      <alignment horizontal="center" vertical="center" shrinkToFit="1"/>
    </xf>
    <xf numFmtId="0" fontId="0" fillId="0" borderId="1" xfId="0" applyFont="1" applyFill="1" applyBorder="1" applyAlignment="1">
      <alignment vertical="center" textRotation="255"/>
    </xf>
    <xf numFmtId="0" fontId="0" fillId="0" borderId="0" xfId="0" applyFont="1" applyFill="1" applyBorder="1" applyAlignment="1">
      <alignment horizontal="center"/>
    </xf>
    <xf numFmtId="0" fontId="0" fillId="0" borderId="7" xfId="0" applyFont="1" applyFill="1" applyBorder="1" applyAlignment="1">
      <alignment horizontal="center" vertical="center"/>
    </xf>
    <xf numFmtId="0" fontId="0" fillId="0" borderId="0" xfId="0" applyFill="1" applyAlignment="1">
      <alignment horizontal="center"/>
    </xf>
    <xf numFmtId="0" fontId="0" fillId="0" borderId="0" xfId="0" applyFont="1" applyFill="1" applyAlignment="1"/>
    <xf numFmtId="0" fontId="0" fillId="0" borderId="0" xfId="0" applyFont="1" applyFill="1" applyBorder="1" applyAlignment="1">
      <alignment vertical="center" textRotation="255"/>
    </xf>
    <xf numFmtId="178" fontId="0" fillId="0" borderId="0" xfId="0" applyNumberFormat="1" applyFont="1" applyFill="1"/>
    <xf numFmtId="0" fontId="0" fillId="0" borderId="0" xfId="0" applyFont="1" applyFill="1"/>
    <xf numFmtId="56" fontId="0" fillId="0" borderId="0" xfId="0" applyNumberFormat="1"/>
    <xf numFmtId="14" fontId="0" fillId="0" borderId="0" xfId="0" applyNumberFormat="1" applyFont="1" applyFill="1"/>
    <xf numFmtId="56" fontId="0" fillId="0" borderId="0" xfId="0" applyNumberFormat="1"/>
    <xf numFmtId="0" fontId="225" fillId="0" borderId="0" xfId="0" applyFont="1" applyFill="1" applyBorder="1" applyAlignment="1">
      <alignment horizontal="center"/>
    </xf>
    <xf numFmtId="0" fontId="225" fillId="0" borderId="0" xfId="0" applyFont="1" applyFill="1" applyAlignment="1">
      <alignment horizontal="center"/>
    </xf>
    <xf numFmtId="0" fontId="52" fillId="0" borderId="7" xfId="53" applyNumberFormat="1" applyFont="1" applyFill="1" applyBorder="1" applyAlignment="1">
      <alignment horizontal="left"/>
    </xf>
    <xf numFmtId="49" fontId="52" fillId="0" borderId="2" xfId="53" applyNumberFormat="1" applyFont="1" applyFill="1" applyBorder="1" applyAlignment="1">
      <alignment shrinkToFit="1"/>
    </xf>
    <xf numFmtId="0" fontId="52" fillId="0" borderId="11" xfId="53" applyFont="1" applyFill="1" applyBorder="1" applyAlignment="1">
      <alignment horizontal="left" wrapText="1"/>
    </xf>
    <xf numFmtId="0" fontId="0" fillId="0" borderId="11" xfId="53" applyFont="1" applyFill="1" applyBorder="1" applyAlignment="1">
      <alignment horizontal="left" wrapText="1"/>
    </xf>
    <xf numFmtId="14" fontId="52" fillId="0" borderId="9" xfId="53" applyNumberFormat="1" applyFont="1" applyFill="1" applyBorder="1"/>
    <xf numFmtId="14" fontId="52" fillId="0" borderId="8" xfId="53" applyNumberFormat="1" applyFont="1" applyFill="1" applyBorder="1" applyAlignment="1">
      <alignment shrinkToFit="1"/>
    </xf>
    <xf numFmtId="49" fontId="52" fillId="0" borderId="7" xfId="53" applyNumberFormat="1" applyFont="1" applyFill="1" applyBorder="1"/>
    <xf numFmtId="49" fontId="52" fillId="0" borderId="11" xfId="53" applyNumberFormat="1" applyFont="1" applyFill="1" applyBorder="1"/>
    <xf numFmtId="14" fontId="52" fillId="0" borderId="2" xfId="53" applyNumberFormat="1" applyFont="1" applyFill="1" applyBorder="1"/>
    <xf numFmtId="0" fontId="192" fillId="0" borderId="7" xfId="53" applyFont="1" applyFill="1" applyBorder="1" applyAlignment="1"/>
    <xf numFmtId="0" fontId="192" fillId="0" borderId="11" xfId="53" applyFont="1" applyFill="1" applyBorder="1" applyAlignment="1"/>
    <xf numFmtId="0" fontId="71" fillId="0" borderId="8" xfId="0" applyFont="1" applyFill="1" applyBorder="1" applyAlignment="1">
      <alignment horizontal="center" vertical="center" wrapText="1"/>
    </xf>
    <xf numFmtId="0" fontId="71" fillId="0" borderId="27" xfId="0" applyFont="1" applyFill="1" applyBorder="1" applyAlignment="1">
      <alignment vertical="center" wrapText="1"/>
    </xf>
    <xf numFmtId="0" fontId="71" fillId="0" borderId="8" xfId="0" applyFont="1" applyFill="1" applyBorder="1" applyAlignment="1">
      <alignment horizontal="right" vertical="center" wrapText="1"/>
    </xf>
    <xf numFmtId="0" fontId="67" fillId="0" borderId="138" xfId="0" applyFont="1" applyFill="1" applyBorder="1" applyAlignment="1">
      <alignment horizontal="center" vertical="center"/>
    </xf>
    <xf numFmtId="0" fontId="0" fillId="0" borderId="0" xfId="0" applyFont="1" applyFill="1" applyBorder="1" applyAlignment="1">
      <alignment vertical="center"/>
    </xf>
    <xf numFmtId="0" fontId="68" fillId="0" borderId="185" xfId="0" applyFont="1" applyFill="1" applyBorder="1" applyAlignment="1">
      <alignment vertical="center"/>
    </xf>
    <xf numFmtId="0" fontId="67" fillId="0" borderId="177" xfId="0" applyFont="1" applyFill="1" applyBorder="1" applyAlignment="1">
      <alignment horizontal="center" vertical="center"/>
    </xf>
    <xf numFmtId="0" fontId="90" fillId="0" borderId="0" xfId="0" quotePrefix="1" applyFont="1" applyFill="1" applyBorder="1" applyAlignment="1">
      <alignment horizontal="center" vertical="center"/>
    </xf>
    <xf numFmtId="0" fontId="90" fillId="0" borderId="0" xfId="0" quotePrefix="1" applyFont="1" applyFill="1" applyBorder="1" applyAlignment="1">
      <alignment horizontal="left" vertical="center"/>
    </xf>
    <xf numFmtId="49" fontId="90" fillId="0" borderId="0" xfId="0" quotePrefix="1" applyNumberFormat="1" applyFont="1" applyFill="1" applyBorder="1" applyAlignment="1">
      <alignment horizontal="center" vertical="center"/>
    </xf>
    <xf numFmtId="0" fontId="90" fillId="0" borderId="0" xfId="0" applyFont="1" applyFill="1" applyBorder="1"/>
    <xf numFmtId="0" fontId="66" fillId="0" borderId="0" xfId="0" applyFont="1" applyFill="1" applyBorder="1" applyAlignment="1">
      <alignment vertical="center" wrapText="1"/>
    </xf>
    <xf numFmtId="0" fontId="186" fillId="0" borderId="0" xfId="0" applyNumberFormat="1" applyFont="1" applyFill="1" applyBorder="1" applyAlignment="1">
      <alignment vertical="center" wrapText="1"/>
    </xf>
    <xf numFmtId="0" fontId="90" fillId="0" borderId="0" xfId="0" applyNumberFormat="1" applyFont="1" applyFill="1" applyBorder="1" applyAlignment="1">
      <alignment vertical="center" wrapText="1"/>
    </xf>
    <xf numFmtId="49" fontId="186" fillId="0" borderId="0" xfId="0" applyNumberFormat="1" applyFont="1" applyFill="1" applyBorder="1" applyAlignment="1">
      <alignment vertical="center" wrapText="1"/>
    </xf>
    <xf numFmtId="0" fontId="90" fillId="0" borderId="0" xfId="0" applyFont="1" applyFill="1" applyBorder="1" applyAlignment="1">
      <alignment vertical="center" wrapText="1"/>
    </xf>
    <xf numFmtId="49" fontId="90" fillId="0" borderId="0" xfId="0" applyNumberFormat="1" applyFont="1" applyFill="1" applyBorder="1" applyAlignment="1">
      <alignment vertical="center" wrapText="1"/>
    </xf>
    <xf numFmtId="0" fontId="187" fillId="0" borderId="0" xfId="0" applyFont="1" applyFill="1" applyBorder="1" applyAlignment="1">
      <alignment vertical="center" wrapText="1"/>
    </xf>
    <xf numFmtId="0" fontId="188" fillId="0" borderId="0" xfId="0" applyFont="1" applyFill="1" applyBorder="1" applyAlignment="1">
      <alignment vertical="center" wrapText="1"/>
    </xf>
    <xf numFmtId="0" fontId="211" fillId="0" borderId="0" xfId="0" applyFont="1" applyFill="1" applyBorder="1" applyAlignment="1">
      <alignment vertical="center" wrapText="1"/>
    </xf>
    <xf numFmtId="0" fontId="67" fillId="0" borderId="0" xfId="0" applyFont="1" applyFill="1" applyBorder="1" applyAlignment="1">
      <alignment vertical="center" shrinkToFit="1"/>
    </xf>
    <xf numFmtId="0" fontId="75" fillId="0" borderId="187" xfId="0" applyFont="1" applyFill="1" applyBorder="1" applyAlignment="1">
      <alignment horizontal="center" vertical="center"/>
    </xf>
    <xf numFmtId="0" fontId="0" fillId="0" borderId="187" xfId="0" applyFont="1" applyFill="1" applyBorder="1" applyAlignment="1">
      <alignment horizontal="center" vertical="center"/>
    </xf>
    <xf numFmtId="0" fontId="71" fillId="0" borderId="187" xfId="0" applyFont="1" applyFill="1" applyBorder="1" applyAlignment="1">
      <alignment horizontal="center" vertical="center" shrinkToFit="1"/>
    </xf>
    <xf numFmtId="0" fontId="0" fillId="0" borderId="0" xfId="0" applyFill="1" applyBorder="1" applyAlignment="1">
      <alignment horizontal="right" vertical="center"/>
    </xf>
    <xf numFmtId="0" fontId="65" fillId="0" borderId="185" xfId="0" applyFont="1" applyFill="1" applyBorder="1" applyAlignment="1" applyProtection="1">
      <alignment horizontal="center" vertical="center"/>
      <protection locked="0"/>
    </xf>
    <xf numFmtId="0" fontId="65" fillId="0" borderId="144" xfId="0" applyFont="1" applyFill="1" applyBorder="1" applyAlignment="1" applyProtection="1">
      <alignment horizontal="center" vertical="center"/>
      <protection locked="0"/>
    </xf>
    <xf numFmtId="0" fontId="65" fillId="0" borderId="16" xfId="0" applyFont="1" applyFill="1" applyBorder="1" applyAlignment="1" applyProtection="1">
      <alignment horizontal="center" vertical="center"/>
      <protection locked="0"/>
    </xf>
    <xf numFmtId="0" fontId="65" fillId="0" borderId="63" xfId="0" applyFont="1" applyFill="1" applyBorder="1" applyAlignment="1" applyProtection="1">
      <alignment horizontal="center" vertical="center"/>
      <protection locked="0"/>
    </xf>
    <xf numFmtId="0" fontId="71" fillId="0" borderId="194" xfId="0" applyFont="1" applyFill="1" applyBorder="1" applyAlignment="1">
      <alignment vertical="center" wrapText="1"/>
    </xf>
    <xf numFmtId="0" fontId="65" fillId="0" borderId="146" xfId="0" applyFont="1" applyFill="1" applyBorder="1" applyAlignment="1">
      <alignment horizontal="center" vertical="center" shrinkToFit="1"/>
    </xf>
    <xf numFmtId="0" fontId="65" fillId="0" borderId="193" xfId="0" applyFont="1" applyFill="1" applyBorder="1" applyAlignment="1">
      <alignment horizontal="center" vertical="center" shrinkToFit="1"/>
    </xf>
    <xf numFmtId="0" fontId="214" fillId="5" borderId="0" xfId="57" applyFont="1" applyFill="1" applyBorder="1" applyAlignment="1">
      <alignment vertical="center"/>
    </xf>
    <xf numFmtId="56" fontId="214" fillId="5" borderId="0" xfId="57" applyNumberFormat="1" applyFont="1" applyFill="1" applyBorder="1" applyAlignment="1">
      <alignment vertical="center" wrapText="1"/>
    </xf>
    <xf numFmtId="56" fontId="214" fillId="5" borderId="0" xfId="57" applyNumberFormat="1" applyFont="1" applyFill="1" applyBorder="1" applyAlignment="1">
      <alignment horizontal="center" vertical="center"/>
    </xf>
    <xf numFmtId="0" fontId="71" fillId="0" borderId="123" xfId="0" applyFont="1" applyFill="1" applyBorder="1" applyAlignment="1">
      <alignment vertical="center" wrapText="1"/>
    </xf>
    <xf numFmtId="0" fontId="71" fillId="0" borderId="145" xfId="0" applyFont="1" applyFill="1" applyBorder="1" applyAlignment="1">
      <alignment vertical="center" wrapText="1"/>
    </xf>
    <xf numFmtId="0" fontId="0" fillId="0" borderId="0" xfId="0" applyFont="1" applyFill="1" applyBorder="1" applyAlignment="1"/>
    <xf numFmtId="0" fontId="67" fillId="0" borderId="21" xfId="0" applyFont="1" applyFill="1" applyBorder="1" applyAlignment="1">
      <alignment horizontal="left" vertical="center"/>
    </xf>
    <xf numFmtId="0" fontId="67" fillId="0" borderId="15" xfId="0" applyFont="1" applyFill="1" applyBorder="1" applyAlignment="1">
      <alignment horizontal="left" vertical="center"/>
    </xf>
    <xf numFmtId="0" fontId="110" fillId="0" borderId="21" xfId="0" applyFont="1" applyFill="1" applyBorder="1" applyAlignment="1">
      <alignment vertical="center"/>
    </xf>
    <xf numFmtId="0" fontId="67" fillId="0" borderId="15" xfId="0" applyFont="1" applyFill="1" applyBorder="1" applyAlignment="1">
      <alignment horizontal="center" vertical="center"/>
    </xf>
    <xf numFmtId="0" fontId="70" fillId="0" borderId="7" xfId="0" applyFont="1" applyFill="1" applyBorder="1" applyAlignment="1">
      <alignment horizontal="left" vertical="center" shrinkToFit="1"/>
    </xf>
    <xf numFmtId="0" fontId="46" fillId="0" borderId="0" xfId="57" applyBorder="1">
      <alignment vertical="center"/>
    </xf>
    <xf numFmtId="0" fontId="68"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2" fillId="0" borderId="0" xfId="31" applyFont="1" applyFill="1" applyBorder="1" applyAlignment="1">
      <alignment vertical="center"/>
    </xf>
    <xf numFmtId="0" fontId="75" fillId="0" borderId="0" xfId="31" applyFont="1" applyFill="1" applyBorder="1" applyAlignment="1">
      <alignment vertical="distributed"/>
    </xf>
    <xf numFmtId="0" fontId="52" fillId="0" borderId="0" xfId="31" applyFont="1" applyFill="1" applyAlignment="1">
      <alignment vertical="center"/>
    </xf>
    <xf numFmtId="0" fontId="75" fillId="0" borderId="0" xfId="31" applyFont="1" applyFill="1" applyAlignment="1">
      <alignment vertical="center"/>
    </xf>
    <xf numFmtId="0" fontId="52" fillId="0" borderId="0" xfId="31" applyFont="1" applyFill="1" applyAlignment="1"/>
    <xf numFmtId="0" fontId="71" fillId="0" borderId="0" xfId="31" applyFont="1" applyFill="1" applyAlignment="1"/>
    <xf numFmtId="0" fontId="72" fillId="0" borderId="0" xfId="0" applyFont="1" applyFill="1" applyAlignment="1">
      <alignment horizontal="right" vertical="center"/>
    </xf>
    <xf numFmtId="0" fontId="161" fillId="0" borderId="0" xfId="0" applyFont="1" applyFill="1" applyAlignment="1">
      <alignment horizontal="right" vertical="center"/>
    </xf>
    <xf numFmtId="0" fontId="71" fillId="0" borderId="0" xfId="53" applyFont="1" applyAlignment="1">
      <alignment horizontal="right" vertical="center"/>
    </xf>
    <xf numFmtId="0" fontId="70" fillId="0" borderId="0" xfId="0" applyFont="1" applyFill="1" applyBorder="1" applyAlignment="1">
      <alignment horizontal="right" vertical="center"/>
    </xf>
    <xf numFmtId="0" fontId="0" fillId="0" borderId="0" xfId="0" applyFont="1" applyFill="1" applyBorder="1" applyAlignment="1">
      <alignment horizontal="right" vertical="top"/>
    </xf>
    <xf numFmtId="0" fontId="71" fillId="0" borderId="0" xfId="0" applyFont="1" applyFill="1" applyAlignment="1">
      <alignment horizontal="right"/>
    </xf>
    <xf numFmtId="188" fontId="71" fillId="0" borderId="7" xfId="0" applyNumberFormat="1" applyFont="1" applyFill="1" applyBorder="1" applyAlignment="1" applyProtection="1">
      <alignment horizontal="center" vertical="center"/>
      <protection locked="0"/>
    </xf>
    <xf numFmtId="0" fontId="71" fillId="0" borderId="0" xfId="0" applyFont="1" applyFill="1" applyAlignment="1"/>
    <xf numFmtId="182" fontId="71" fillId="0" borderId="24" xfId="0" applyNumberFormat="1" applyFont="1" applyFill="1" applyBorder="1" applyAlignment="1"/>
    <xf numFmtId="0" fontId="71" fillId="0" borderId="0" xfId="0" applyFont="1" applyFill="1" applyAlignment="1">
      <alignment vertical="center"/>
    </xf>
    <xf numFmtId="182" fontId="71" fillId="0" borderId="25" xfId="0" applyNumberFormat="1" applyFont="1" applyFill="1" applyBorder="1" applyAlignment="1"/>
    <xf numFmtId="0" fontId="0" fillId="0" borderId="40" xfId="0" applyFont="1" applyFill="1" applyBorder="1" applyAlignment="1">
      <alignment horizontal="center" vertical="center" textRotation="255" shrinkToFit="1"/>
    </xf>
    <xf numFmtId="0" fontId="0" fillId="0" borderId="39" xfId="0" applyFont="1" applyFill="1" applyBorder="1" applyAlignment="1">
      <alignment horizontal="center" vertical="center" textRotation="255" shrinkToFit="1"/>
    </xf>
    <xf numFmtId="0" fontId="0" fillId="0" borderId="48" xfId="0" applyFont="1" applyFill="1" applyBorder="1" applyAlignment="1">
      <alignment horizontal="center" vertical="center" textRotation="255" shrinkToFit="1"/>
    </xf>
    <xf numFmtId="182" fontId="0" fillId="0" borderId="2" xfId="45" applyNumberFormat="1" applyFont="1" applyFill="1" applyBorder="1" applyAlignment="1">
      <alignment horizontal="center" vertical="center"/>
    </xf>
    <xf numFmtId="182" fontId="0" fillId="0" borderId="46" xfId="45" applyNumberFormat="1" applyFont="1" applyFill="1" applyBorder="1" applyAlignment="1">
      <alignment horizontal="center" vertical="center"/>
    </xf>
    <xf numFmtId="182" fontId="0" fillId="0" borderId="10" xfId="45" applyNumberFormat="1" applyFont="1" applyFill="1" applyBorder="1" applyAlignment="1">
      <alignment horizontal="center" vertical="center"/>
    </xf>
    <xf numFmtId="182" fontId="0" fillId="0" borderId="3" xfId="45" applyNumberFormat="1" applyFont="1" applyFill="1" applyBorder="1" applyAlignment="1">
      <alignment horizontal="center" vertical="center"/>
    </xf>
    <xf numFmtId="182" fontId="0" fillId="0" borderId="49" xfId="45" applyNumberFormat="1" applyFont="1" applyFill="1" applyBorder="1" applyAlignment="1">
      <alignment horizontal="center" vertical="center"/>
    </xf>
    <xf numFmtId="182" fontId="0" fillId="0" borderId="4" xfId="45" applyNumberFormat="1" applyFont="1" applyFill="1" applyBorder="1" applyAlignment="1">
      <alignment horizontal="center" vertical="center"/>
    </xf>
    <xf numFmtId="182" fontId="0" fillId="0" borderId="5" xfId="45" applyNumberFormat="1" applyFont="1" applyFill="1" applyBorder="1" applyAlignment="1">
      <alignment horizontal="center" vertical="center"/>
    </xf>
    <xf numFmtId="182" fontId="0" fillId="0" borderId="38" xfId="45" applyNumberFormat="1" applyFont="1" applyFill="1" applyBorder="1" applyAlignment="1">
      <alignment horizontal="center" vertical="center"/>
    </xf>
    <xf numFmtId="182" fontId="0" fillId="0" borderId="6" xfId="45" applyNumberFormat="1" applyFont="1" applyFill="1" applyBorder="1" applyAlignment="1">
      <alignment horizontal="center" vertical="center"/>
    </xf>
    <xf numFmtId="0" fontId="0" fillId="0" borderId="174" xfId="0" applyFont="1" applyFill="1" applyBorder="1" applyAlignment="1">
      <alignment horizontal="center" vertical="center" textRotation="255" shrinkToFit="1"/>
    </xf>
    <xf numFmtId="182" fontId="0" fillId="0" borderId="186" xfId="45" applyNumberFormat="1" applyFont="1" applyFill="1" applyBorder="1" applyAlignment="1">
      <alignment horizontal="center" vertical="center"/>
    </xf>
    <xf numFmtId="182" fontId="0" fillId="0" borderId="105" xfId="45" applyNumberFormat="1" applyFont="1" applyFill="1" applyBorder="1" applyAlignment="1">
      <alignment horizontal="center" vertical="center"/>
    </xf>
    <xf numFmtId="182" fontId="0" fillId="0" borderId="173" xfId="45" applyNumberFormat="1" applyFont="1" applyFill="1" applyBorder="1" applyAlignment="1">
      <alignment horizontal="center" vertical="center"/>
    </xf>
    <xf numFmtId="182" fontId="0" fillId="0" borderId="13" xfId="45" applyNumberFormat="1" applyFont="1" applyFill="1" applyBorder="1" applyAlignment="1">
      <alignment horizontal="center" vertical="center"/>
    </xf>
    <xf numFmtId="182" fontId="0" fillId="0" borderId="47" xfId="45" applyNumberFormat="1" applyFont="1" applyFill="1" applyBorder="1" applyAlignment="1">
      <alignment horizontal="center" vertical="center"/>
    </xf>
    <xf numFmtId="182" fontId="0" fillId="0" borderId="107" xfId="45" applyNumberFormat="1" applyFont="1" applyFill="1" applyBorder="1" applyAlignment="1">
      <alignment horizontal="center" vertical="center"/>
    </xf>
    <xf numFmtId="182" fontId="0" fillId="0" borderId="48" xfId="45" applyNumberFormat="1" applyFont="1" applyFill="1" applyBorder="1" applyAlignment="1">
      <alignment horizontal="center" vertical="center"/>
    </xf>
    <xf numFmtId="0" fontId="0" fillId="0" borderId="189" xfId="0" applyFont="1" applyFill="1" applyBorder="1" applyAlignment="1">
      <alignment horizontal="center" vertical="center" textRotation="255" shrinkToFit="1"/>
    </xf>
    <xf numFmtId="182" fontId="0" fillId="0" borderId="179" xfId="45" applyNumberFormat="1" applyFont="1" applyFill="1" applyBorder="1" applyAlignment="1">
      <alignment horizontal="center" vertical="center"/>
    </xf>
    <xf numFmtId="182" fontId="0" fillId="0" borderId="190" xfId="45" applyNumberFormat="1" applyFont="1" applyFill="1" applyBorder="1" applyAlignment="1">
      <alignment horizontal="center" vertical="center"/>
    </xf>
    <xf numFmtId="182" fontId="0" fillId="0" borderId="180" xfId="45" applyNumberFormat="1" applyFont="1" applyFill="1" applyBorder="1" applyAlignment="1">
      <alignment horizontal="center" vertical="center"/>
    </xf>
    <xf numFmtId="0" fontId="71" fillId="0" borderId="40" xfId="0" applyNumberFormat="1" applyFont="1" applyFill="1" applyBorder="1" applyAlignment="1">
      <alignment horizontal="center" vertical="center" shrinkToFit="1"/>
    </xf>
    <xf numFmtId="0" fontId="71" fillId="0" borderId="39" xfId="0" applyFont="1" applyFill="1" applyBorder="1" applyAlignment="1">
      <alignment horizontal="center" vertical="center" shrinkToFit="1"/>
    </xf>
    <xf numFmtId="0" fontId="71" fillId="0" borderId="41" xfId="0" applyFont="1" applyFill="1" applyBorder="1" applyAlignment="1">
      <alignment horizontal="center" vertical="center" shrinkToFit="1"/>
    </xf>
    <xf numFmtId="0" fontId="69" fillId="0" borderId="8" xfId="0" applyFont="1" applyFill="1" applyBorder="1" applyAlignment="1">
      <alignment horizontal="center" vertical="center"/>
    </xf>
    <xf numFmtId="0" fontId="69" fillId="0" borderId="0" xfId="0" applyFont="1" applyFill="1" applyAlignment="1"/>
    <xf numFmtId="0" fontId="69" fillId="0" borderId="0" xfId="0" applyFont="1" applyFill="1" applyAlignment="1">
      <alignment horizontal="center"/>
    </xf>
    <xf numFmtId="0" fontId="69" fillId="0" borderId="0" xfId="0" applyFont="1" applyFill="1" applyAlignment="1">
      <alignment horizontal="left"/>
    </xf>
    <xf numFmtId="0" fontId="69" fillId="0" borderId="0" xfId="0" applyFont="1" applyFill="1" applyAlignment="1">
      <alignment vertical="center" shrinkToFit="1"/>
    </xf>
    <xf numFmtId="0" fontId="69" fillId="0" borderId="0" xfId="0" applyFont="1" applyFill="1" applyAlignment="1">
      <alignment vertical="center"/>
    </xf>
    <xf numFmtId="0" fontId="67" fillId="0" borderId="57" xfId="0" applyFont="1" applyFill="1" applyBorder="1" applyAlignment="1">
      <alignment horizontal="left" vertical="center"/>
    </xf>
    <xf numFmtId="0" fontId="96" fillId="0" borderId="202" xfId="7" applyFont="1" applyBorder="1" applyAlignment="1">
      <alignment horizontal="center" vertical="center"/>
    </xf>
    <xf numFmtId="0" fontId="96" fillId="0" borderId="201" xfId="7" applyFont="1" applyBorder="1" applyAlignment="1">
      <alignment horizontal="center" vertical="center"/>
    </xf>
    <xf numFmtId="0" fontId="96" fillId="0" borderId="204" xfId="7" applyFont="1" applyBorder="1" applyAlignment="1">
      <alignment horizontal="center" vertical="center"/>
    </xf>
    <xf numFmtId="0" fontId="96" fillId="0" borderId="205" xfId="7" applyFont="1" applyBorder="1" applyAlignment="1">
      <alignment horizontal="center" vertical="center"/>
    </xf>
    <xf numFmtId="0" fontId="90" fillId="0" borderId="13" xfId="7" quotePrefix="1" applyFont="1" applyBorder="1" applyAlignment="1">
      <alignment horizontal="center" vertical="center" shrinkToFit="1"/>
    </xf>
    <xf numFmtId="0" fontId="96" fillId="0" borderId="207" xfId="7" applyFont="1" applyBorder="1" applyAlignment="1">
      <alignment horizontal="center" vertical="center"/>
    </xf>
    <xf numFmtId="0" fontId="96" fillId="0" borderId="208" xfId="7" applyFont="1" applyBorder="1" applyAlignment="1">
      <alignment horizontal="center" vertical="center"/>
    </xf>
    <xf numFmtId="0" fontId="90" fillId="0" borderId="203" xfId="7" quotePrefix="1" applyFont="1" applyBorder="1" applyAlignment="1">
      <alignment horizontal="center" vertical="center" shrinkToFit="1"/>
    </xf>
    <xf numFmtId="0" fontId="96" fillId="0" borderId="209" xfId="7" applyFont="1" applyBorder="1" applyAlignment="1">
      <alignment horizontal="center" vertical="center"/>
    </xf>
    <xf numFmtId="0" fontId="96" fillId="0" borderId="210" xfId="7" applyFont="1" applyBorder="1" applyAlignment="1">
      <alignment horizontal="center" vertical="center"/>
    </xf>
    <xf numFmtId="0" fontId="96" fillId="0" borderId="211" xfId="7" applyFont="1" applyBorder="1" applyAlignment="1">
      <alignment horizontal="center" vertical="center"/>
    </xf>
    <xf numFmtId="0" fontId="90" fillId="0" borderId="84" xfId="7" quotePrefix="1" applyFont="1" applyBorder="1" applyAlignment="1">
      <alignment horizontal="center" vertical="center" shrinkToFit="1"/>
    </xf>
    <xf numFmtId="0" fontId="96" fillId="0" borderId="212" xfId="7" applyFont="1" applyBorder="1" applyAlignment="1">
      <alignment horizontal="center" vertical="center"/>
    </xf>
    <xf numFmtId="0" fontId="96" fillId="0" borderId="213" xfId="7" applyFont="1" applyBorder="1" applyAlignment="1">
      <alignment horizontal="center" vertical="center"/>
    </xf>
    <xf numFmtId="0" fontId="96" fillId="0" borderId="214" xfId="7" applyFont="1" applyBorder="1" applyAlignment="1">
      <alignment horizontal="center" vertical="center"/>
    </xf>
    <xf numFmtId="0" fontId="90" fillId="0" borderId="60" xfId="7" quotePrefix="1" applyFont="1" applyBorder="1" applyAlignment="1">
      <alignment horizontal="center" vertical="center" shrinkToFit="1"/>
    </xf>
    <xf numFmtId="0" fontId="83" fillId="0" borderId="8" xfId="0" applyFont="1" applyFill="1" applyBorder="1" applyAlignment="1">
      <alignment horizontal="center" vertical="center"/>
    </xf>
    <xf numFmtId="0" fontId="83" fillId="0" borderId="1" xfId="0" applyFont="1" applyFill="1" applyBorder="1" applyAlignment="1">
      <alignment horizontal="center" vertical="center"/>
    </xf>
    <xf numFmtId="0" fontId="83" fillId="0" borderId="138" xfId="0" applyFont="1" applyFill="1" applyBorder="1" applyAlignment="1">
      <alignment horizontal="center" vertical="center"/>
    </xf>
    <xf numFmtId="0" fontId="83" fillId="0" borderId="177" xfId="0" applyFont="1" applyFill="1" applyBorder="1" applyAlignment="1">
      <alignment horizontal="center" vertical="center"/>
    </xf>
    <xf numFmtId="0" fontId="75" fillId="0" borderId="79" xfId="52" applyFont="1" applyBorder="1" applyAlignment="1">
      <alignment vertical="center" wrapText="1"/>
    </xf>
    <xf numFmtId="14" fontId="75" fillId="0" borderId="79" xfId="52" applyNumberFormat="1" applyFont="1" applyBorder="1" applyAlignment="1">
      <alignment vertical="center" shrinkToFit="1"/>
    </xf>
    <xf numFmtId="0" fontId="67" fillId="0" borderId="15" xfId="0" applyFont="1" applyFill="1" applyBorder="1" applyAlignment="1">
      <alignment horizontal="left" vertical="center" wrapText="1"/>
    </xf>
    <xf numFmtId="0" fontId="67" fillId="0" borderId="15" xfId="0" applyFont="1" applyFill="1" applyBorder="1" applyAlignment="1">
      <alignment horizontal="left" vertical="center"/>
    </xf>
    <xf numFmtId="0" fontId="67" fillId="0" borderId="15" xfId="0" applyFont="1" applyFill="1" applyBorder="1" applyAlignment="1">
      <alignment horizontal="center" vertical="center"/>
    </xf>
    <xf numFmtId="0" fontId="110" fillId="0" borderId="21" xfId="0" applyFont="1" applyFill="1" applyBorder="1" applyAlignment="1">
      <alignment vertical="center"/>
    </xf>
    <xf numFmtId="0" fontId="226" fillId="0" borderId="0" xfId="151" applyBorder="1" applyAlignment="1">
      <alignment vertical="center"/>
    </xf>
    <xf numFmtId="0" fontId="226" fillId="0" borderId="0" xfId="151" applyBorder="1" applyAlignment="1">
      <alignment horizontal="center" vertical="center"/>
    </xf>
    <xf numFmtId="0" fontId="226" fillId="5" borderId="111" xfId="151" applyFill="1" applyBorder="1" applyAlignment="1">
      <alignment horizontal="left" vertical="center"/>
    </xf>
    <xf numFmtId="0" fontId="226" fillId="5" borderId="13" xfId="151" applyFill="1" applyBorder="1" applyAlignment="1">
      <alignment horizontal="left" vertical="center"/>
    </xf>
    <xf numFmtId="0" fontId="221" fillId="5" borderId="77" xfId="151" applyFont="1" applyFill="1" applyBorder="1" applyAlignment="1">
      <alignment vertical="center" shrinkToFit="1"/>
    </xf>
    <xf numFmtId="0" fontId="230" fillId="5" borderId="36" xfId="151" applyFont="1" applyFill="1" applyBorder="1" applyAlignment="1">
      <alignment vertical="center"/>
    </xf>
    <xf numFmtId="0" fontId="214" fillId="5" borderId="36" xfId="151" applyFont="1" applyFill="1" applyBorder="1" applyAlignment="1">
      <alignment vertical="center" wrapText="1"/>
    </xf>
    <xf numFmtId="0" fontId="214" fillId="5" borderId="36" xfId="151" applyFont="1" applyFill="1" applyBorder="1" applyAlignment="1">
      <alignment vertical="center"/>
    </xf>
    <xf numFmtId="0" fontId="214" fillId="5" borderId="51" xfId="151" applyFont="1" applyFill="1" applyBorder="1" applyAlignment="1">
      <alignment vertical="center" wrapText="1"/>
    </xf>
    <xf numFmtId="0" fontId="67" fillId="0" borderId="2" xfId="0" applyFont="1" applyFill="1" applyBorder="1" applyAlignment="1">
      <alignment horizontal="center" vertical="center"/>
    </xf>
    <xf numFmtId="0" fontId="67" fillId="0" borderId="0" xfId="60" applyFont="1">
      <alignment vertical="center"/>
    </xf>
    <xf numFmtId="0" fontId="208" fillId="0" borderId="0" xfId="60" applyFont="1">
      <alignment vertical="center"/>
    </xf>
    <xf numFmtId="0" fontId="196" fillId="0" borderId="0" xfId="60" applyFont="1">
      <alignment vertical="center"/>
    </xf>
    <xf numFmtId="0" fontId="207" fillId="0" borderId="0" xfId="60" applyFont="1" applyBorder="1" applyAlignment="1">
      <alignment vertical="center" wrapText="1"/>
    </xf>
    <xf numFmtId="0" fontId="207" fillId="0" borderId="0" xfId="60" applyFont="1" applyBorder="1" applyAlignment="1">
      <alignment vertical="center"/>
    </xf>
    <xf numFmtId="0" fontId="233" fillId="0" borderId="15" xfId="0" applyFont="1" applyFill="1" applyBorder="1" applyAlignment="1">
      <alignment horizontal="left" vertical="center"/>
    </xf>
    <xf numFmtId="0" fontId="233" fillId="0" borderId="15" xfId="0" applyFont="1" applyFill="1" applyBorder="1" applyAlignment="1">
      <alignment horizontal="left" vertical="center" wrapText="1"/>
    </xf>
    <xf numFmtId="0" fontId="233" fillId="0" borderId="15" xfId="0" applyFont="1" applyFill="1" applyBorder="1" applyAlignment="1">
      <alignment horizontal="center" vertical="center"/>
    </xf>
    <xf numFmtId="0" fontId="233" fillId="0" borderId="57" xfId="0" applyFont="1" applyFill="1" applyBorder="1" applyAlignment="1">
      <alignment horizontal="left" vertical="center"/>
    </xf>
    <xf numFmtId="0" fontId="67" fillId="0" borderId="15" xfId="0" applyFont="1" applyFill="1" applyBorder="1" applyAlignment="1">
      <alignment horizontal="left" vertical="center"/>
    </xf>
    <xf numFmtId="0" fontId="67" fillId="0" borderId="15" xfId="0" applyFont="1" applyFill="1" applyBorder="1" applyAlignment="1">
      <alignment horizontal="left" vertical="center" wrapText="1"/>
    </xf>
    <xf numFmtId="0" fontId="67" fillId="0" borderId="77" xfId="0" applyFont="1" applyFill="1" applyBorder="1" applyAlignment="1">
      <alignment horizontal="center" vertical="center"/>
    </xf>
    <xf numFmtId="0" fontId="67" fillId="0" borderId="0" xfId="0" applyFont="1" applyFill="1" applyBorder="1" applyAlignment="1">
      <alignment horizontal="center" vertical="center"/>
    </xf>
    <xf numFmtId="0" fontId="67" fillId="0" borderId="57" xfId="0" applyFont="1" applyFill="1" applyBorder="1" applyAlignment="1">
      <alignment horizontal="left" vertical="center" wrapText="1"/>
    </xf>
    <xf numFmtId="0" fontId="81" fillId="0" borderId="8" xfId="50" applyFont="1" applyBorder="1" applyAlignment="1">
      <alignment horizontal="center" vertical="center"/>
    </xf>
    <xf numFmtId="0" fontId="163" fillId="0" borderId="9" xfId="50" applyFont="1" applyBorder="1" applyAlignment="1">
      <alignment horizontal="center" vertical="center"/>
    </xf>
    <xf numFmtId="0" fontId="163" fillId="0" borderId="8" xfId="50" applyFont="1" applyBorder="1" applyAlignment="1">
      <alignment horizontal="center" vertical="center"/>
    </xf>
    <xf numFmtId="0" fontId="82" fillId="0" borderId="0" xfId="50" applyFont="1" applyAlignment="1">
      <alignment horizontal="center" vertical="center"/>
    </xf>
    <xf numFmtId="0" fontId="163" fillId="0" borderId="27" xfId="50" applyFont="1" applyBorder="1" applyAlignment="1">
      <alignment horizontal="center" vertical="center"/>
    </xf>
    <xf numFmtId="0" fontId="162" fillId="0" borderId="0" xfId="50" applyFont="1">
      <alignment vertical="center"/>
    </xf>
    <xf numFmtId="0" fontId="81" fillId="0" borderId="0" xfId="50" applyFont="1" applyAlignment="1"/>
    <xf numFmtId="0" fontId="81" fillId="0" borderId="13" xfId="50" applyFont="1" applyBorder="1" applyAlignment="1"/>
    <xf numFmtId="0" fontId="162" fillId="0" borderId="0" xfId="50" applyFont="1" applyAlignment="1"/>
    <xf numFmtId="0" fontId="196" fillId="0" borderId="187" xfId="50" applyFont="1" applyBorder="1" applyAlignment="1">
      <alignment horizontal="center" vertical="center"/>
    </xf>
    <xf numFmtId="0" fontId="81" fillId="0" borderId="0" xfId="50" applyFont="1">
      <alignment vertical="center"/>
    </xf>
    <xf numFmtId="0" fontId="81" fillId="0" borderId="0" xfId="50" applyFont="1" applyBorder="1" applyAlignment="1">
      <alignment horizontal="left" vertical="center"/>
    </xf>
    <xf numFmtId="0" fontId="81" fillId="0" borderId="2" xfId="50" applyFont="1" applyBorder="1" applyAlignment="1">
      <alignment horizontal="left" vertical="center"/>
    </xf>
    <xf numFmtId="0" fontId="81" fillId="0" borderId="176" xfId="50" applyFont="1" applyBorder="1" applyAlignment="1">
      <alignment horizontal="center" vertical="center" textRotation="255"/>
    </xf>
    <xf numFmtId="0" fontId="81" fillId="0" borderId="180" xfId="50" applyFont="1" applyBorder="1" applyAlignment="1">
      <alignment horizontal="center" vertical="center" textRotation="255"/>
    </xf>
    <xf numFmtId="0" fontId="81" fillId="0" borderId="8" xfId="50" applyFont="1" applyBorder="1">
      <alignment vertical="center"/>
    </xf>
    <xf numFmtId="0" fontId="81" fillId="0" borderId="27" xfId="50" applyFont="1" applyBorder="1">
      <alignment vertical="center"/>
    </xf>
    <xf numFmtId="0" fontId="81" fillId="0" borderId="0" xfId="50" applyFont="1" applyBorder="1" applyAlignment="1">
      <alignment horizontal="center" vertical="center" textRotation="255"/>
    </xf>
    <xf numFmtId="0" fontId="67" fillId="0" borderId="176" xfId="50" applyFont="1" applyBorder="1">
      <alignment vertical="center"/>
    </xf>
    <xf numFmtId="0" fontId="67" fillId="0" borderId="176" xfId="50" applyFont="1" applyBorder="1" applyAlignment="1">
      <alignment horizontal="center" vertical="center"/>
    </xf>
    <xf numFmtId="0" fontId="67" fillId="0" borderId="180" xfId="50" applyFont="1" applyBorder="1">
      <alignment vertical="center"/>
    </xf>
    <xf numFmtId="0" fontId="67" fillId="0" borderId="187" xfId="50" applyFont="1" applyBorder="1" applyAlignment="1">
      <alignment horizontal="center" vertical="center"/>
    </xf>
    <xf numFmtId="0" fontId="66" fillId="0" borderId="187" xfId="50" applyFont="1" applyBorder="1" applyAlignment="1">
      <alignment horizontal="center" vertical="center"/>
    </xf>
    <xf numFmtId="0" fontId="162" fillId="0" borderId="0" xfId="50" applyFont="1" applyFill="1">
      <alignment vertical="center"/>
    </xf>
    <xf numFmtId="0" fontId="156" fillId="0" borderId="0" xfId="2" applyFont="1" applyBorder="1" applyAlignment="1" applyProtection="1">
      <alignment vertical="center"/>
    </xf>
    <xf numFmtId="0" fontId="63" fillId="0" borderId="0" xfId="0" applyFont="1" applyFill="1" applyBorder="1" applyAlignment="1">
      <alignment vertical="center"/>
    </xf>
    <xf numFmtId="0" fontId="129" fillId="0" borderId="0" xfId="0" applyFont="1" applyBorder="1" applyAlignment="1">
      <alignment horizontal="left" vertical="center"/>
    </xf>
    <xf numFmtId="0" fontId="66" fillId="0" borderId="16" xfId="60" applyFont="1" applyBorder="1">
      <alignment vertical="center"/>
    </xf>
    <xf numFmtId="0" fontId="66" fillId="0" borderId="187" xfId="60" applyFont="1" applyBorder="1" applyAlignment="1">
      <alignment horizontal="center" vertical="center"/>
    </xf>
    <xf numFmtId="0" fontId="0" fillId="0" borderId="0" xfId="0" applyFill="1" applyBorder="1" applyAlignment="1">
      <alignment horizontal="right" vertical="center"/>
    </xf>
    <xf numFmtId="0" fontId="0" fillId="0" borderId="0" xfId="0" applyFont="1" applyFill="1" applyBorder="1" applyAlignment="1">
      <alignment horizontal="left" vertical="center" wrapText="1"/>
    </xf>
    <xf numFmtId="0" fontId="0" fillId="0" borderId="0" xfId="0" applyBorder="1" applyAlignment="1">
      <alignment vertical="center"/>
    </xf>
    <xf numFmtId="0" fontId="114" fillId="0" borderId="0" xfId="0" applyFont="1" applyFill="1" applyBorder="1"/>
    <xf numFmtId="0" fontId="0" fillId="0" borderId="0" xfId="0" applyFill="1" applyBorder="1"/>
    <xf numFmtId="0" fontId="114" fillId="4" borderId="0" xfId="0" applyFont="1" applyFill="1" applyBorder="1"/>
    <xf numFmtId="0" fontId="0" fillId="4" borderId="0" xfId="0" applyFill="1" applyBorder="1"/>
    <xf numFmtId="0" fontId="114" fillId="0" borderId="3" xfId="0" applyFont="1" applyFill="1" applyBorder="1"/>
    <xf numFmtId="0" fontId="0" fillId="0" borderId="3" xfId="0" applyFill="1" applyBorder="1"/>
    <xf numFmtId="0" fontId="0" fillId="0" borderId="0" xfId="0" applyAlignment="1">
      <alignment vertical="center"/>
    </xf>
    <xf numFmtId="0" fontId="0" fillId="0" borderId="0" xfId="0" applyBorder="1" applyAlignment="1">
      <alignment vertical="center"/>
    </xf>
    <xf numFmtId="0" fontId="226" fillId="5" borderId="220" xfId="151" applyFill="1" applyBorder="1" applyAlignment="1">
      <alignment vertical="center"/>
    </xf>
    <xf numFmtId="0" fontId="226" fillId="5" borderId="220" xfId="151" applyFill="1" applyBorder="1" applyAlignment="1">
      <alignment vertical="center" wrapText="1"/>
    </xf>
    <xf numFmtId="0" fontId="223" fillId="5" borderId="220" xfId="151" applyFont="1" applyFill="1" applyBorder="1" applyAlignment="1">
      <alignment vertical="center" wrapText="1"/>
    </xf>
    <xf numFmtId="0" fontId="224" fillId="5" borderId="220" xfId="151" applyFont="1" applyFill="1" applyBorder="1" applyAlignment="1">
      <alignment vertical="center"/>
    </xf>
    <xf numFmtId="0" fontId="112" fillId="0" borderId="60" xfId="0" applyFont="1" applyBorder="1" applyAlignment="1">
      <alignment vertical="center"/>
    </xf>
    <xf numFmtId="0" fontId="85" fillId="0" borderId="93" xfId="0" applyFont="1" applyFill="1" applyBorder="1" applyAlignment="1">
      <alignment horizontal="center" vertical="center" wrapText="1" shrinkToFit="1"/>
    </xf>
    <xf numFmtId="195" fontId="67" fillId="0" borderId="62" xfId="0" applyNumberFormat="1" applyFont="1" applyFill="1" applyBorder="1" applyAlignment="1">
      <alignment horizontal="center" vertical="center" shrinkToFit="1"/>
    </xf>
    <xf numFmtId="195" fontId="67" fillId="0" borderId="196" xfId="0" applyNumberFormat="1" applyFont="1" applyFill="1" applyBorder="1" applyAlignment="1">
      <alignment horizontal="center" vertical="center" shrinkToFit="1"/>
    </xf>
    <xf numFmtId="0" fontId="95" fillId="0" borderId="215" xfId="0" applyFont="1" applyFill="1" applyBorder="1" applyAlignment="1">
      <alignment horizontal="center" vertical="center" shrinkToFit="1"/>
    </xf>
    <xf numFmtId="0" fontId="85" fillId="0" borderId="104" xfId="0" applyFont="1" applyFill="1" applyBorder="1" applyAlignment="1">
      <alignment horizontal="center" vertical="center"/>
    </xf>
    <xf numFmtId="0" fontId="95" fillId="0" borderId="12" xfId="0" applyFont="1" applyFill="1" applyBorder="1" applyAlignment="1">
      <alignment horizontal="center" vertical="center" shrinkToFit="1"/>
    </xf>
    <xf numFmtId="0" fontId="95" fillId="0" borderId="63" xfId="0" applyFont="1" applyFill="1" applyBorder="1" applyAlignment="1">
      <alignment horizontal="center" vertical="center" shrinkToFit="1"/>
    </xf>
    <xf numFmtId="0" fontId="192" fillId="0" borderId="162" xfId="53" applyFont="1" applyBorder="1" applyAlignment="1">
      <alignment horizontal="center" vertical="center"/>
    </xf>
    <xf numFmtId="0" fontId="0" fillId="0" borderId="0" xfId="0" quotePrefix="1" applyFill="1" applyBorder="1"/>
    <xf numFmtId="0" fontId="192" fillId="0" borderId="187" xfId="53" applyFont="1" applyBorder="1" applyAlignment="1">
      <alignment horizontal="center" vertical="center"/>
    </xf>
    <xf numFmtId="10" fontId="192" fillId="0" borderId="187" xfId="53" applyNumberFormat="1" applyFont="1" applyBorder="1" applyAlignment="1">
      <alignment horizontal="center" vertical="center"/>
    </xf>
    <xf numFmtId="10" fontId="0" fillId="10" borderId="0" xfId="0" quotePrefix="1" applyNumberFormat="1" applyFill="1"/>
    <xf numFmtId="0" fontId="68" fillId="0" borderId="0" xfId="0" applyFont="1" applyFill="1" applyBorder="1" applyAlignment="1">
      <alignment horizontal="center" vertical="center"/>
    </xf>
    <xf numFmtId="0" fontId="67" fillId="0" borderId="28" xfId="0" applyFont="1" applyFill="1" applyBorder="1" applyAlignment="1">
      <alignment horizontal="left" vertical="center"/>
    </xf>
    <xf numFmtId="0" fontId="67" fillId="0" borderId="0" xfId="0" applyFont="1" applyFill="1" applyBorder="1" applyAlignment="1">
      <alignment horizontal="left" vertical="center"/>
    </xf>
    <xf numFmtId="0" fontId="67" fillId="0" borderId="0" xfId="0" applyFont="1" applyFill="1" applyBorder="1" applyAlignment="1">
      <alignment horizontal="center" vertical="center"/>
    </xf>
    <xf numFmtId="0" fontId="67" fillId="0" borderId="0" xfId="0" applyFont="1" applyFill="1" applyBorder="1" applyAlignment="1">
      <alignment horizontal="center" vertical="center" wrapText="1"/>
    </xf>
    <xf numFmtId="0" fontId="75" fillId="0" borderId="0" xfId="0" applyFont="1" applyBorder="1"/>
    <xf numFmtId="0" fontId="238" fillId="0" borderId="0" xfId="48" applyFont="1" applyBorder="1" applyAlignment="1">
      <alignment vertical="center"/>
    </xf>
    <xf numFmtId="0" fontId="239" fillId="0" borderId="11" xfId="0" applyFont="1" applyFill="1" applyBorder="1" applyAlignment="1">
      <alignment horizontal="center" vertical="center"/>
    </xf>
    <xf numFmtId="0" fontId="163" fillId="0" borderId="9" xfId="50" applyFont="1" applyBorder="1" applyAlignment="1">
      <alignment vertical="center"/>
    </xf>
    <xf numFmtId="0" fontId="75" fillId="11" borderId="187" xfId="0" quotePrefix="1" applyNumberFormat="1" applyFont="1" applyFill="1" applyBorder="1" applyAlignment="1">
      <alignment vertical="center"/>
    </xf>
    <xf numFmtId="49" fontId="75" fillId="11" borderId="187" xfId="0" applyNumberFormat="1" applyFont="1" applyFill="1" applyBorder="1" applyAlignment="1">
      <alignment horizontal="left" vertical="center"/>
    </xf>
    <xf numFmtId="49" fontId="75" fillId="11" borderId="187" xfId="0" quotePrefix="1" applyNumberFormat="1" applyFont="1" applyFill="1" applyBorder="1" applyAlignment="1">
      <alignment horizontal="left" vertical="center"/>
    </xf>
    <xf numFmtId="0" fontId="75" fillId="11" borderId="35" xfId="0" applyNumberFormat="1" applyFont="1" applyFill="1" applyBorder="1" applyAlignment="1">
      <alignment horizontal="left" vertical="center"/>
    </xf>
    <xf numFmtId="0" fontId="75" fillId="11" borderId="187" xfId="0" quotePrefix="1" applyNumberFormat="1" applyFont="1" applyFill="1" applyBorder="1" applyAlignment="1">
      <alignment horizontal="left" vertical="center"/>
    </xf>
    <xf numFmtId="49" fontId="0" fillId="0" borderId="7" xfId="0" quotePrefix="1" applyNumberFormat="1" applyFont="1" applyFill="1" applyBorder="1" applyAlignment="1">
      <alignment vertical="center"/>
    </xf>
    <xf numFmtId="49" fontId="0" fillId="0" borderId="7" xfId="0" quotePrefix="1" applyNumberFormat="1" applyFont="1" applyFill="1" applyBorder="1" applyAlignment="1">
      <alignment vertical="center" wrapText="1"/>
    </xf>
    <xf numFmtId="49" fontId="0" fillId="0" borderId="31" xfId="53" applyNumberFormat="1" applyFont="1" applyBorder="1"/>
    <xf numFmtId="0" fontId="52" fillId="0" borderId="200" xfId="52" applyFont="1" applyBorder="1" applyAlignment="1">
      <alignment horizontal="center" vertical="center"/>
    </xf>
    <xf numFmtId="0" fontId="52" fillId="0" borderId="79" xfId="52" applyFont="1" applyBorder="1" applyAlignment="1">
      <alignment horizontal="center" vertical="center"/>
    </xf>
    <xf numFmtId="0" fontId="52" fillId="0" borderId="80" xfId="52" applyFont="1" applyFill="1" applyBorder="1" applyAlignment="1">
      <alignment horizontal="center" vertical="center"/>
    </xf>
    <xf numFmtId="0" fontId="52" fillId="0" borderId="200" xfId="52" applyFont="1" applyFill="1" applyBorder="1" applyAlignment="1">
      <alignment horizontal="center" vertical="center"/>
    </xf>
    <xf numFmtId="0" fontId="52" fillId="7" borderId="81" xfId="52" applyFont="1" applyFill="1" applyBorder="1" applyAlignment="1">
      <alignment horizontal="center" vertical="center"/>
    </xf>
    <xf numFmtId="0" fontId="52" fillId="0" borderId="79" xfId="52" applyFont="1" applyBorder="1" applyAlignment="1">
      <alignment vertical="center" wrapText="1"/>
    </xf>
    <xf numFmtId="14" fontId="52" fillId="0" borderId="79" xfId="52" applyNumberFormat="1" applyFont="1" applyBorder="1" applyAlignment="1">
      <alignment horizontal="center" vertical="center" wrapText="1" shrinkToFit="1"/>
    </xf>
    <xf numFmtId="0" fontId="52" fillId="0" borderId="80" xfId="52" applyFont="1" applyBorder="1" applyAlignment="1">
      <alignment horizontal="center" vertical="center"/>
    </xf>
    <xf numFmtId="178" fontId="69" fillId="0" borderId="8" xfId="0" applyNumberFormat="1" applyFont="1" applyFill="1" applyBorder="1" applyAlignment="1">
      <alignment horizontal="center" vertical="center"/>
    </xf>
    <xf numFmtId="178" fontId="81" fillId="0" borderId="8" xfId="50" applyNumberFormat="1" applyFont="1" applyBorder="1" applyAlignment="1">
      <alignment horizontal="center" vertical="center"/>
    </xf>
    <xf numFmtId="178" fontId="163" fillId="0" borderId="8" xfId="50" applyNumberFormat="1" applyFont="1" applyBorder="1" applyAlignment="1">
      <alignment horizontal="center" vertical="center"/>
    </xf>
    <xf numFmtId="178" fontId="163" fillId="0" borderId="13" xfId="50" applyNumberFormat="1" applyFont="1" applyBorder="1" applyAlignment="1">
      <alignment horizontal="center" vertical="center"/>
    </xf>
    <xf numFmtId="178" fontId="145" fillId="0" borderId="13" xfId="0" applyNumberFormat="1" applyFont="1" applyBorder="1" applyAlignment="1">
      <alignment horizontal="center" vertical="center"/>
    </xf>
    <xf numFmtId="0" fontId="70" fillId="0" borderId="0" xfId="0" applyFont="1" applyFill="1" applyBorder="1" applyAlignment="1">
      <alignment horizontal="left" vertical="center"/>
    </xf>
    <xf numFmtId="0" fontId="0" fillId="0" borderId="176" xfId="0" applyFont="1" applyFill="1" applyBorder="1" applyAlignment="1"/>
    <xf numFmtId="0" fontId="50" fillId="0" borderId="0" xfId="0" applyFont="1" applyFill="1" applyBorder="1"/>
    <xf numFmtId="0" fontId="70" fillId="0" borderId="0" xfId="0" applyFont="1" applyFill="1" applyBorder="1" applyAlignment="1">
      <alignment horizontal="left" vertical="center"/>
    </xf>
    <xf numFmtId="0" fontId="70" fillId="0" borderId="0" xfId="0" applyFont="1" applyFill="1" applyBorder="1" applyAlignment="1">
      <alignment horizontal="center"/>
    </xf>
    <xf numFmtId="0" fontId="226" fillId="0" borderId="0" xfId="151" applyFill="1" applyBorder="1" applyAlignment="1">
      <alignment horizontal="right" vertical="center" wrapText="1"/>
    </xf>
    <xf numFmtId="200" fontId="14" fillId="0" borderId="0" xfId="10670" applyNumberFormat="1" applyFill="1" applyBorder="1" applyAlignment="1">
      <alignment horizontal="center" vertical="center"/>
    </xf>
    <xf numFmtId="200" fontId="14" fillId="0" borderId="0" xfId="10670" applyNumberFormat="1" applyFill="1" applyBorder="1" applyAlignment="1">
      <alignment vertical="center"/>
    </xf>
    <xf numFmtId="0" fontId="226" fillId="0" borderId="0" xfId="151" applyFill="1" applyBorder="1" applyAlignment="1">
      <alignment horizontal="left" vertical="center"/>
    </xf>
    <xf numFmtId="0" fontId="230" fillId="0" borderId="0" xfId="151" applyFont="1" applyFill="1" applyBorder="1" applyAlignment="1">
      <alignment vertical="center"/>
    </xf>
    <xf numFmtId="0" fontId="226" fillId="0" borderId="0" xfId="151" applyFill="1" applyBorder="1" applyAlignment="1">
      <alignment vertical="center"/>
    </xf>
    <xf numFmtId="14" fontId="14" fillId="0" borderId="0" xfId="10670" applyNumberFormat="1" applyFill="1" applyBorder="1" applyAlignment="1">
      <alignment horizontal="center" vertical="center"/>
    </xf>
    <xf numFmtId="192" fontId="12" fillId="0" borderId="0" xfId="10670" applyNumberFormat="1" applyFont="1" applyFill="1" applyBorder="1">
      <alignment vertical="center"/>
    </xf>
    <xf numFmtId="192" fontId="14" fillId="0" borderId="0" xfId="10670" applyNumberFormat="1" applyFill="1" applyBorder="1" applyAlignment="1">
      <alignment horizontal="center" vertical="center"/>
    </xf>
    <xf numFmtId="0" fontId="214" fillId="0" borderId="0" xfId="151" applyFont="1" applyFill="1" applyBorder="1" applyAlignment="1">
      <alignment vertical="center" wrapText="1"/>
    </xf>
    <xf numFmtId="0" fontId="226" fillId="0" borderId="0" xfId="151" applyFill="1" applyBorder="1" applyAlignment="1">
      <alignment vertical="center" wrapText="1"/>
    </xf>
    <xf numFmtId="0" fontId="223" fillId="0" borderId="0" xfId="151" applyFont="1" applyFill="1" applyBorder="1" applyAlignment="1">
      <alignment vertical="center" wrapText="1"/>
    </xf>
    <xf numFmtId="0" fontId="214" fillId="0" borderId="0" xfId="151" applyFont="1" applyFill="1" applyBorder="1" applyAlignment="1">
      <alignment vertical="center"/>
    </xf>
    <xf numFmtId="0" fontId="224" fillId="0" borderId="0" xfId="151" applyFont="1" applyFill="1" applyBorder="1" applyAlignment="1">
      <alignment vertical="center"/>
    </xf>
    <xf numFmtId="0" fontId="221" fillId="0" borderId="0" xfId="151" applyFont="1" applyFill="1" applyBorder="1" applyAlignment="1">
      <alignment vertical="center" shrinkToFit="1"/>
    </xf>
    <xf numFmtId="0" fontId="71" fillId="0" borderId="182" xfId="0" applyFont="1" applyFill="1" applyBorder="1" applyAlignment="1">
      <alignment horizontal="left" vertical="center"/>
    </xf>
    <xf numFmtId="0" fontId="71" fillId="2" borderId="58" xfId="0" applyFont="1" applyFill="1" applyBorder="1"/>
    <xf numFmtId="0" fontId="70" fillId="0" borderId="136" xfId="0" applyFont="1" applyFill="1" applyBorder="1" applyAlignment="1">
      <alignment vertical="center"/>
    </xf>
    <xf numFmtId="0" fontId="70" fillId="2" borderId="58" xfId="0" applyFont="1" applyFill="1" applyBorder="1"/>
    <xf numFmtId="0" fontId="71" fillId="2" borderId="28" xfId="0" applyFont="1" applyFill="1" applyBorder="1"/>
    <xf numFmtId="0" fontId="83" fillId="0" borderId="0" xfId="0" applyFont="1" applyFill="1" applyBorder="1" applyAlignment="1">
      <alignment horizontal="right" vertical="top"/>
    </xf>
    <xf numFmtId="0" fontId="68" fillId="0" borderId="0" xfId="0" applyFont="1" applyFill="1" applyBorder="1" applyAlignment="1"/>
    <xf numFmtId="0" fontId="69" fillId="2" borderId="0" xfId="0" applyFont="1" applyFill="1"/>
    <xf numFmtId="0" fontId="70" fillId="0" borderId="136" xfId="0" applyFont="1" applyFill="1" applyBorder="1"/>
    <xf numFmtId="0" fontId="70" fillId="0" borderId="136" xfId="0" applyFont="1" applyFill="1" applyBorder="1" applyAlignment="1">
      <alignment horizontal="center"/>
    </xf>
    <xf numFmtId="0" fontId="70" fillId="0" borderId="28" xfId="0" applyFont="1" applyFill="1" applyBorder="1" applyAlignment="1">
      <alignment vertical="center"/>
    </xf>
    <xf numFmtId="0" fontId="244" fillId="0" borderId="0" xfId="0" applyFont="1" applyFill="1" applyBorder="1" applyAlignment="1">
      <alignment vertical="center"/>
    </xf>
    <xf numFmtId="0" fontId="70" fillId="2" borderId="3" xfId="0" applyFont="1" applyFill="1" applyBorder="1"/>
    <xf numFmtId="0" fontId="70" fillId="0" borderId="3" xfId="0" applyFont="1" applyFill="1" applyBorder="1"/>
    <xf numFmtId="0" fontId="65" fillId="0" borderId="25" xfId="0" applyFont="1" applyFill="1" applyBorder="1" applyAlignment="1" applyProtection="1">
      <alignment horizontal="center" vertical="center"/>
      <protection locked="0"/>
    </xf>
    <xf numFmtId="0" fontId="68" fillId="0" borderId="215" xfId="0" applyFont="1" applyFill="1" applyBorder="1" applyAlignment="1">
      <alignment vertical="center"/>
    </xf>
    <xf numFmtId="0" fontId="65" fillId="0" borderId="0" xfId="48" applyFont="1" applyBorder="1" applyAlignment="1" applyProtection="1">
      <alignment vertical="center" wrapText="1"/>
      <protection locked="0"/>
    </xf>
    <xf numFmtId="0" fontId="0" fillId="0" borderId="0" xfId="48" applyFont="1">
      <alignment vertical="center"/>
    </xf>
    <xf numFmtId="182" fontId="69" fillId="0" borderId="25" xfId="0" applyNumberFormat="1" applyFont="1" applyFill="1" applyBorder="1" applyAlignment="1"/>
    <xf numFmtId="14" fontId="0" fillId="0" borderId="0" xfId="0" applyNumberFormat="1" applyFont="1"/>
    <xf numFmtId="14" fontId="0" fillId="11" borderId="0" xfId="0" applyNumberFormat="1" applyFont="1" applyFill="1"/>
    <xf numFmtId="0" fontId="0" fillId="11" borderId="0" xfId="0" applyFont="1" applyFill="1"/>
    <xf numFmtId="0" fontId="70" fillId="0" borderId="60" xfId="0" applyFont="1" applyFill="1" applyBorder="1" applyAlignment="1">
      <alignment horizontal="left" shrinkToFit="1"/>
    </xf>
    <xf numFmtId="0" fontId="65" fillId="0" borderId="13" xfId="0" applyFont="1" applyFill="1" applyBorder="1" applyAlignment="1">
      <alignment horizontal="left" vertical="center" shrinkToFit="1"/>
    </xf>
    <xf numFmtId="0" fontId="71" fillId="0" borderId="0" xfId="0" applyFont="1" applyFill="1" applyBorder="1" applyAlignment="1">
      <alignment horizontal="center" vertical="center"/>
    </xf>
    <xf numFmtId="0" fontId="0" fillId="0" borderId="0" xfId="0" applyFont="1" applyFill="1" applyBorder="1" applyAlignment="1">
      <alignment vertical="center"/>
    </xf>
    <xf numFmtId="0" fontId="65" fillId="0" borderId="223" xfId="0" applyFont="1" applyFill="1" applyBorder="1" applyAlignment="1">
      <alignment vertical="center" shrinkToFit="1"/>
    </xf>
    <xf numFmtId="0" fontId="0" fillId="0" borderId="223" xfId="0" applyFont="1" applyFill="1" applyBorder="1" applyAlignment="1">
      <alignment vertical="center"/>
    </xf>
    <xf numFmtId="58" fontId="246" fillId="0" borderId="0" xfId="0" applyNumberFormat="1" applyFont="1" applyFill="1" applyAlignment="1">
      <alignment horizontal="center" vertical="center" shrinkToFit="1"/>
    </xf>
    <xf numFmtId="0" fontId="70" fillId="0" borderId="73" xfId="0" applyFont="1" applyFill="1" applyBorder="1" applyAlignment="1">
      <alignment horizontal="left" vertical="center" wrapText="1"/>
    </xf>
    <xf numFmtId="0" fontId="70" fillId="0" borderId="37" xfId="0" applyFont="1" applyFill="1" applyBorder="1" applyAlignment="1">
      <alignment horizontal="left" vertical="center" wrapText="1"/>
    </xf>
    <xf numFmtId="0" fontId="70" fillId="0" borderId="94" xfId="0" applyFont="1" applyFill="1" applyBorder="1" applyAlignment="1">
      <alignment horizontal="left" vertical="center" wrapText="1"/>
    </xf>
    <xf numFmtId="0" fontId="96" fillId="0" borderId="0" xfId="7" applyNumberFormat="1" applyFont="1" applyFill="1" applyBorder="1" applyAlignment="1">
      <alignment horizontal="center" vertical="center" shrinkToFit="1"/>
    </xf>
    <xf numFmtId="0" fontId="96" fillId="0" borderId="185" xfId="7" applyNumberFormat="1" applyFont="1" applyFill="1" applyBorder="1" applyAlignment="1">
      <alignment horizontal="center" vertical="center" shrinkToFit="1"/>
    </xf>
    <xf numFmtId="178" fontId="71" fillId="0" borderId="183" xfId="5" applyNumberFormat="1" applyFont="1" applyFill="1" applyBorder="1" applyAlignment="1">
      <alignment horizontal="center" vertical="center" shrinkToFit="1"/>
    </xf>
    <xf numFmtId="178" fontId="71" fillId="0" borderId="223" xfId="52" applyNumberFormat="1" applyFont="1" applyFill="1" applyBorder="1" applyAlignment="1">
      <alignment horizontal="center" vertical="center" shrinkToFit="1"/>
    </xf>
    <xf numFmtId="178" fontId="71" fillId="0" borderId="183" xfId="52" applyNumberFormat="1" applyFont="1" applyFill="1" applyBorder="1" applyAlignment="1">
      <alignment horizontal="center" vertical="center" shrinkToFit="1"/>
    </xf>
    <xf numFmtId="178" fontId="71" fillId="0" borderId="0" xfId="52" applyNumberFormat="1" applyFont="1" applyFill="1" applyBorder="1" applyAlignment="1">
      <alignment horizontal="center" vertical="center" shrinkToFit="1"/>
    </xf>
    <xf numFmtId="178" fontId="71" fillId="0" borderId="58" xfId="52" applyNumberFormat="1" applyFont="1" applyFill="1" applyBorder="1" applyAlignment="1">
      <alignment horizontal="center" vertical="center" shrinkToFit="1"/>
    </xf>
    <xf numFmtId="0" fontId="68" fillId="0" borderId="13" xfId="31" applyFont="1" applyFill="1" applyBorder="1" applyAlignment="1">
      <alignment vertical="center"/>
    </xf>
    <xf numFmtId="0" fontId="70" fillId="0" borderId="13" xfId="31" applyFont="1" applyFill="1" applyBorder="1">
      <alignment vertical="center"/>
    </xf>
    <xf numFmtId="0" fontId="67" fillId="0" borderId="0" xfId="31" applyFont="1" applyFill="1" applyBorder="1" applyAlignment="1">
      <alignment horizontal="center" vertical="center"/>
    </xf>
    <xf numFmtId="0" fontId="68" fillId="0" borderId="0" xfId="31" applyFont="1" applyFill="1">
      <alignment vertical="center"/>
    </xf>
    <xf numFmtId="0" fontId="70" fillId="0" borderId="0" xfId="31" applyFont="1" applyFill="1" applyAlignment="1">
      <alignment horizontal="center" vertical="center"/>
    </xf>
    <xf numFmtId="58" fontId="67" fillId="0" borderId="0" xfId="31" applyNumberFormat="1" applyFont="1" applyFill="1" applyBorder="1" applyAlignment="1">
      <alignment horizontal="center" vertical="center"/>
    </xf>
    <xf numFmtId="0" fontId="77" fillId="3" borderId="187" xfId="46" applyFont="1" applyFill="1" applyBorder="1" applyAlignment="1">
      <alignment horizontal="center" vertical="center"/>
    </xf>
    <xf numFmtId="0" fontId="77" fillId="3" borderId="187" xfId="46" applyFont="1" applyFill="1" applyBorder="1" applyAlignment="1">
      <alignment horizontal="center" vertical="center" wrapText="1"/>
    </xf>
    <xf numFmtId="0" fontId="77" fillId="3" borderId="182" xfId="46" applyFont="1" applyFill="1" applyBorder="1" applyAlignment="1">
      <alignment horizontal="center" vertical="center"/>
    </xf>
    <xf numFmtId="0" fontId="77" fillId="0" borderId="187" xfId="46" applyFont="1" applyBorder="1" applyAlignment="1">
      <alignment horizontal="center" vertical="center"/>
    </xf>
    <xf numFmtId="0" fontId="247" fillId="0" borderId="182" xfId="46" applyFont="1" applyFill="1" applyBorder="1" applyAlignment="1">
      <alignment horizontal="left" vertical="center"/>
    </xf>
    <xf numFmtId="0" fontId="75" fillId="0" borderId="187" xfId="46" applyFont="1" applyBorder="1" applyAlignment="1">
      <alignment vertical="center"/>
    </xf>
    <xf numFmtId="0" fontId="75" fillId="0" borderId="187" xfId="46" applyFont="1" applyBorder="1" applyAlignment="1">
      <alignment vertical="center" wrapText="1"/>
    </xf>
    <xf numFmtId="0" fontId="77" fillId="5" borderId="187" xfId="46" applyFont="1" applyFill="1" applyBorder="1" applyAlignment="1">
      <alignment horizontal="center" vertical="center"/>
    </xf>
    <xf numFmtId="0" fontId="77" fillId="0" borderId="187" xfId="46" applyFont="1" applyFill="1" applyBorder="1" applyAlignment="1">
      <alignment horizontal="center" vertical="center"/>
    </xf>
    <xf numFmtId="0" fontId="77" fillId="12" borderId="187" xfId="46" applyFont="1" applyFill="1" applyBorder="1" applyAlignment="1">
      <alignment horizontal="center" vertical="center"/>
    </xf>
    <xf numFmtId="0" fontId="77" fillId="12" borderId="187" xfId="46" applyFont="1" applyFill="1" applyBorder="1" applyAlignment="1">
      <alignment horizontal="left" vertical="center" wrapText="1"/>
    </xf>
    <xf numFmtId="0" fontId="75" fillId="12" borderId="187" xfId="46" applyFont="1" applyFill="1" applyBorder="1" applyAlignment="1">
      <alignment vertical="center"/>
    </xf>
    <xf numFmtId="0" fontId="52" fillId="11" borderId="0" xfId="46" applyFont="1" applyFill="1">
      <alignment vertical="center"/>
    </xf>
    <xf numFmtId="0" fontId="247" fillId="0" borderId="187" xfId="46" applyFont="1" applyFill="1" applyBorder="1" applyAlignment="1">
      <alignment horizontal="left" vertical="center" wrapText="1"/>
    </xf>
    <xf numFmtId="0" fontId="75" fillId="12" borderId="187" xfId="46" applyFont="1" applyFill="1" applyBorder="1" applyAlignment="1">
      <alignment vertical="center" wrapText="1"/>
    </xf>
    <xf numFmtId="0" fontId="52" fillId="12" borderId="0" xfId="46" applyFont="1" applyFill="1">
      <alignment vertical="center"/>
    </xf>
    <xf numFmtId="0" fontId="75" fillId="0" borderId="187" xfId="46" applyFont="1" applyBorder="1" applyAlignment="1">
      <alignment vertical="center" shrinkToFit="1"/>
    </xf>
    <xf numFmtId="0" fontId="77" fillId="0" borderId="187" xfId="46" applyFont="1" applyBorder="1" applyAlignment="1">
      <alignment horizontal="center" vertical="center" shrinkToFit="1"/>
    </xf>
    <xf numFmtId="38" fontId="77" fillId="0" borderId="187" xfId="3" applyFont="1" applyBorder="1" applyAlignment="1">
      <alignment horizontal="center" vertical="center" shrinkToFit="1"/>
    </xf>
    <xf numFmtId="38" fontId="75" fillId="0" borderId="187" xfId="3" applyFont="1" applyBorder="1" applyAlignment="1">
      <alignment vertical="center" shrinkToFit="1"/>
    </xf>
    <xf numFmtId="38" fontId="52" fillId="0" borderId="0" xfId="3" applyFont="1">
      <alignment vertical="center"/>
    </xf>
    <xf numFmtId="0" fontId="77" fillId="12" borderId="187" xfId="46" applyFont="1" applyFill="1" applyBorder="1" applyAlignment="1">
      <alignment horizontal="center" vertical="center" shrinkToFit="1"/>
    </xf>
    <xf numFmtId="38" fontId="75" fillId="12" borderId="187" xfId="3" applyFont="1" applyFill="1" applyBorder="1" applyAlignment="1">
      <alignment vertical="center" shrinkToFit="1"/>
    </xf>
    <xf numFmtId="38" fontId="52" fillId="12" borderId="0" xfId="3" applyFont="1" applyFill="1">
      <alignment vertical="center"/>
    </xf>
    <xf numFmtId="0" fontId="77" fillId="0" borderId="187" xfId="46" applyFont="1" applyFill="1" applyBorder="1" applyAlignment="1">
      <alignment horizontal="center" vertical="center" shrinkToFit="1"/>
    </xf>
    <xf numFmtId="0" fontId="247" fillId="0" borderId="182" xfId="46" applyFont="1" applyFill="1" applyBorder="1" applyAlignment="1">
      <alignment horizontal="left" vertical="center" wrapText="1"/>
    </xf>
    <xf numFmtId="0" fontId="75" fillId="12" borderId="187" xfId="46" applyFont="1" applyFill="1" applyBorder="1" applyAlignment="1">
      <alignment vertical="center" shrinkToFit="1"/>
    </xf>
    <xf numFmtId="0" fontId="52" fillId="0" borderId="0" xfId="46" applyFont="1" applyAlignment="1">
      <alignment horizontal="center" vertical="center"/>
    </xf>
    <xf numFmtId="178" fontId="71" fillId="0" borderId="223" xfId="5" applyNumberFormat="1" applyFont="1" applyFill="1" applyBorder="1" applyAlignment="1">
      <alignment horizontal="center" vertical="center" shrinkToFit="1"/>
    </xf>
    <xf numFmtId="207" fontId="253" fillId="5" borderId="179" xfId="0" applyNumberFormat="1" applyFont="1" applyFill="1" applyBorder="1" applyAlignment="1">
      <alignment horizontal="center" shrinkToFit="1"/>
    </xf>
    <xf numFmtId="208" fontId="253" fillId="0" borderId="5" xfId="0" applyNumberFormat="1" applyFont="1" applyBorder="1" applyAlignment="1">
      <alignment horizontal="center" vertical="top" shrinkToFit="1"/>
    </xf>
    <xf numFmtId="0" fontId="226" fillId="5" borderId="178" xfId="151" applyFill="1" applyBorder="1" applyAlignment="1">
      <alignment horizontal="right" vertical="center" wrapText="1"/>
    </xf>
    <xf numFmtId="0" fontId="226" fillId="5" borderId="223" xfId="151" applyFill="1" applyBorder="1" applyAlignment="1">
      <alignment horizontal="right" vertical="center" wrapText="1"/>
    </xf>
    <xf numFmtId="0" fontId="77" fillId="0" borderId="220" xfId="46" applyFont="1" applyFill="1" applyBorder="1" applyAlignment="1">
      <alignment horizontal="left" vertical="center"/>
    </xf>
    <xf numFmtId="0" fontId="70" fillId="0" borderId="0" xfId="0" applyFont="1" applyFill="1" applyBorder="1" applyAlignment="1">
      <alignment horizontal="left" vertical="center"/>
    </xf>
    <xf numFmtId="0" fontId="77" fillId="0" borderId="181" xfId="46" applyFont="1" applyFill="1" applyBorder="1" applyAlignment="1">
      <alignment horizontal="left" vertical="center"/>
    </xf>
    <xf numFmtId="0" fontId="77" fillId="0" borderId="187" xfId="46" applyFont="1" applyFill="1" applyBorder="1" applyAlignment="1">
      <alignment horizontal="left" vertical="center" wrapText="1"/>
    </xf>
    <xf numFmtId="38" fontId="65" fillId="0" borderId="187" xfId="3" applyFont="1" applyFill="1" applyBorder="1" applyAlignment="1">
      <alignment vertical="center" shrinkToFit="1"/>
    </xf>
    <xf numFmtId="38" fontId="52" fillId="0" borderId="0" xfId="3" applyFont="1" applyFill="1">
      <alignment vertical="center"/>
    </xf>
    <xf numFmtId="0" fontId="77" fillId="0" borderId="223" xfId="46" applyFont="1" applyFill="1" applyBorder="1" applyAlignment="1">
      <alignment horizontal="left" vertical="center"/>
    </xf>
    <xf numFmtId="0" fontId="70" fillId="0" borderId="58" xfId="0" applyFont="1" applyFill="1" applyBorder="1" applyAlignment="1">
      <alignment vertical="center"/>
    </xf>
    <xf numFmtId="0" fontId="189" fillId="0" borderId="185" xfId="48" applyBorder="1">
      <alignment vertical="center"/>
    </xf>
    <xf numFmtId="0" fontId="254" fillId="0" borderId="12" xfId="2" applyFont="1" applyBorder="1" applyAlignment="1" applyProtection="1">
      <alignment horizontal="left"/>
    </xf>
    <xf numFmtId="0" fontId="254" fillId="0" borderId="12" xfId="2" applyFont="1" applyBorder="1" applyAlignment="1" applyProtection="1"/>
    <xf numFmtId="0" fontId="228" fillId="0" borderId="12" xfId="2" applyFont="1" applyBorder="1" applyAlignment="1" applyProtection="1"/>
    <xf numFmtId="178" fontId="0" fillId="0" borderId="0" xfId="0" applyNumberFormat="1" applyFont="1" applyFill="1" applyBorder="1" applyAlignment="1"/>
    <xf numFmtId="0" fontId="0" fillId="0" borderId="7" xfId="0" applyBorder="1" applyAlignment="1">
      <alignment shrinkToFit="1"/>
    </xf>
    <xf numFmtId="0" fontId="256" fillId="0" borderId="78" xfId="0" applyFont="1" applyFill="1" applyBorder="1" applyAlignment="1">
      <alignment vertical="center"/>
    </xf>
    <xf numFmtId="0" fontId="70" fillId="0" borderId="0" xfId="0" applyFont="1" applyFill="1" applyBorder="1" applyAlignment="1">
      <alignment horizontal="center"/>
    </xf>
    <xf numFmtId="0" fontId="70" fillId="0" borderId="0" xfId="0" applyFont="1" applyFill="1" applyBorder="1" applyAlignment="1">
      <alignment horizontal="left" vertical="center" wrapText="1"/>
    </xf>
    <xf numFmtId="0" fontId="70" fillId="0" borderId="0" xfId="0" applyFont="1" applyFill="1" applyBorder="1" applyAlignment="1">
      <alignment horizontal="center" vertical="center" wrapText="1"/>
    </xf>
    <xf numFmtId="0" fontId="70" fillId="0" borderId="58" xfId="0" applyFont="1" applyFill="1" applyBorder="1" applyAlignment="1">
      <alignment horizontal="left" vertical="center" wrapText="1"/>
    </xf>
    <xf numFmtId="0" fontId="70" fillId="0" borderId="0" xfId="0" applyFont="1" applyFill="1" applyBorder="1" applyAlignment="1">
      <alignment vertical="center" shrinkToFit="1"/>
    </xf>
    <xf numFmtId="0" fontId="70" fillId="0" borderId="36" xfId="0" applyFont="1" applyFill="1" applyBorder="1" applyAlignment="1" applyProtection="1">
      <alignment horizontal="center" vertical="center" wrapText="1"/>
      <protection locked="0"/>
    </xf>
    <xf numFmtId="0" fontId="261" fillId="0" borderId="8" xfId="50" applyFont="1" applyBorder="1" applyAlignment="1">
      <alignment horizontal="center" vertical="center"/>
    </xf>
    <xf numFmtId="0" fontId="105" fillId="0" borderId="0" xfId="0" applyFont="1" applyFill="1" applyBorder="1" applyAlignment="1">
      <alignment horizontal="left" vertical="top"/>
    </xf>
    <xf numFmtId="0" fontId="65" fillId="0" borderId="0" xfId="0" applyFont="1" applyFill="1" applyAlignment="1">
      <alignment vertical="center"/>
    </xf>
    <xf numFmtId="0" fontId="262" fillId="0" borderId="0" xfId="7" applyFont="1">
      <alignment vertical="center"/>
    </xf>
    <xf numFmtId="0" fontId="65" fillId="0" borderId="0" xfId="48" applyFont="1">
      <alignment vertical="center"/>
    </xf>
    <xf numFmtId="0" fontId="65" fillId="0" borderId="27" xfId="0" applyFont="1" applyFill="1" applyBorder="1" applyAlignment="1">
      <alignment vertical="center" wrapText="1"/>
    </xf>
    <xf numFmtId="0" fontId="65" fillId="8" borderId="90" xfId="0" applyFont="1" applyFill="1" applyBorder="1" applyAlignment="1">
      <alignment horizontal="right" vertical="center" wrapText="1"/>
    </xf>
    <xf numFmtId="199" fontId="83" fillId="0" borderId="11" xfId="0" applyNumberFormat="1" applyFont="1" applyFill="1" applyBorder="1" applyAlignment="1">
      <alignment horizontal="right" vertical="center" shrinkToFit="1"/>
    </xf>
    <xf numFmtId="0" fontId="263" fillId="0" borderId="0" xfId="151" applyFont="1" applyBorder="1" applyAlignment="1">
      <alignment vertical="center"/>
    </xf>
    <xf numFmtId="0" fontId="65" fillId="0" borderId="12" xfId="0" applyFont="1" applyFill="1" applyBorder="1" applyAlignment="1">
      <alignment horizontal="center"/>
    </xf>
    <xf numFmtId="0" fontId="65" fillId="0" borderId="0" xfId="0" applyFont="1" applyFill="1" applyBorder="1" applyAlignment="1">
      <alignment vertical="center"/>
    </xf>
    <xf numFmtId="0" fontId="264" fillId="0" borderId="0" xfId="0" quotePrefix="1" applyFont="1" applyFill="1" applyAlignment="1">
      <alignment vertical="center"/>
    </xf>
    <xf numFmtId="0" fontId="65" fillId="0" borderId="0" xfId="0" applyFont="1" applyAlignment="1">
      <alignment vertical="center"/>
    </xf>
    <xf numFmtId="0" fontId="266" fillId="0" borderId="0" xfId="7" applyFont="1">
      <alignment vertical="center"/>
    </xf>
    <xf numFmtId="0" fontId="77" fillId="0" borderId="0" xfId="48" applyFont="1">
      <alignment vertical="center"/>
    </xf>
    <xf numFmtId="0" fontId="77" fillId="0" borderId="27" xfId="0" applyFont="1" applyFill="1" applyBorder="1" applyAlignment="1">
      <alignment vertical="center" wrapText="1"/>
    </xf>
    <xf numFmtId="0" fontId="77" fillId="8" borderId="90" xfId="0" applyFont="1" applyFill="1" applyBorder="1" applyAlignment="1">
      <alignment horizontal="right" vertical="center" wrapText="1"/>
    </xf>
    <xf numFmtId="0" fontId="77" fillId="0" borderId="8" xfId="0" applyFont="1" applyFill="1" applyBorder="1" applyAlignment="1">
      <alignment horizontal="right" vertical="center" wrapText="1"/>
    </xf>
    <xf numFmtId="0" fontId="79" fillId="0" borderId="16" xfId="0" applyFont="1" applyFill="1" applyBorder="1" applyAlignment="1">
      <alignment horizontal="right" vertical="center" shrinkToFit="1"/>
    </xf>
    <xf numFmtId="0" fontId="77" fillId="0" borderId="8" xfId="31" applyFont="1" applyFill="1" applyBorder="1" applyAlignment="1">
      <alignment horizontal="center" vertical="center"/>
    </xf>
    <xf numFmtId="0" fontId="77" fillId="0" borderId="8" xfId="31" applyFont="1" applyFill="1" applyBorder="1" applyAlignment="1">
      <alignment vertical="center" wrapText="1"/>
    </xf>
    <xf numFmtId="0" fontId="77" fillId="0" borderId="12" xfId="0" applyFont="1" applyFill="1" applyBorder="1" applyAlignment="1">
      <alignment horizontal="center"/>
    </xf>
    <xf numFmtId="0" fontId="77" fillId="0" borderId="0" xfId="0" applyFont="1" applyFill="1" applyBorder="1" applyAlignment="1">
      <alignment vertical="center"/>
    </xf>
    <xf numFmtId="0" fontId="63" fillId="0" borderId="0" xfId="0" applyFont="1" applyFill="1" applyAlignment="1">
      <alignment horizontal="right" vertical="center"/>
    </xf>
    <xf numFmtId="0" fontId="0" fillId="0" borderId="7" xfId="0" applyFont="1" applyBorder="1"/>
    <xf numFmtId="0" fontId="269" fillId="0" borderId="0" xfId="0" applyFont="1" applyAlignment="1">
      <alignment vertical="center" wrapText="1"/>
    </xf>
    <xf numFmtId="0" fontId="269" fillId="0" borderId="0" xfId="0" applyFont="1" applyBorder="1" applyAlignment="1">
      <alignment vertical="center"/>
    </xf>
    <xf numFmtId="0" fontId="65" fillId="0" borderId="0" xfId="0" applyFont="1" applyAlignment="1">
      <alignment horizontal="left" vertical="center"/>
    </xf>
    <xf numFmtId="0" fontId="271" fillId="11" borderId="50" xfId="0" applyFont="1" applyFill="1" applyBorder="1" applyAlignment="1">
      <alignment horizontal="center" vertical="center" wrapText="1"/>
    </xf>
    <xf numFmtId="0" fontId="271" fillId="11" borderId="142" xfId="0" applyFont="1" applyFill="1" applyBorder="1" applyAlignment="1">
      <alignment horizontal="center" vertical="center" wrapText="1"/>
    </xf>
    <xf numFmtId="0" fontId="272" fillId="0" borderId="36" xfId="0" applyFont="1" applyFill="1" applyBorder="1" applyAlignment="1">
      <alignment horizontal="center" vertical="center" wrapText="1"/>
    </xf>
    <xf numFmtId="0" fontId="274" fillId="0" borderId="188" xfId="0" applyFont="1" applyBorder="1" applyAlignment="1">
      <alignment horizontal="center" vertical="center"/>
    </xf>
    <xf numFmtId="0" fontId="65" fillId="0" borderId="0" xfId="0" applyFont="1" applyBorder="1" applyAlignment="1">
      <alignment horizontal="center" vertical="center"/>
    </xf>
    <xf numFmtId="0" fontId="277" fillId="0" borderId="0" xfId="0" applyFont="1" applyFill="1" applyBorder="1" applyAlignment="1">
      <alignment vertical="center" wrapText="1"/>
    </xf>
    <xf numFmtId="0" fontId="75" fillId="0" borderId="0" xfId="0" applyFont="1" applyFill="1" applyBorder="1"/>
    <xf numFmtId="0" fontId="276" fillId="0" borderId="0" xfId="0" applyFont="1" applyFill="1" applyBorder="1" applyAlignment="1">
      <alignment horizontal="left" vertical="center" wrapText="1" indent="1"/>
    </xf>
    <xf numFmtId="0" fontId="75" fillId="0" borderId="0" xfId="0" applyFont="1" applyAlignment="1">
      <alignment horizontal="left" vertical="center"/>
    </xf>
    <xf numFmtId="0" fontId="114" fillId="0" borderId="0" xfId="0" applyFont="1" applyFill="1" applyBorder="1" applyAlignment="1">
      <alignment horizontal="center"/>
    </xf>
    <xf numFmtId="0" fontId="0" fillId="0" borderId="0" xfId="0" applyFill="1" applyBorder="1" applyAlignment="1" applyProtection="1">
      <alignment horizontal="center"/>
      <protection locked="0"/>
    </xf>
    <xf numFmtId="0" fontId="75" fillId="0" borderId="0" xfId="0" applyFont="1" applyAlignment="1">
      <alignment horizontal="center"/>
    </xf>
    <xf numFmtId="206" fontId="75" fillId="0" borderId="0" xfId="0" applyNumberFormat="1" applyFont="1" applyAlignment="1">
      <alignment horizontal="center"/>
    </xf>
    <xf numFmtId="0" fontId="277" fillId="0" borderId="0" xfId="0" applyFont="1" applyFill="1" applyBorder="1" applyAlignment="1">
      <alignment horizontal="left" vertical="center" wrapText="1" indent="1"/>
    </xf>
    <xf numFmtId="0" fontId="279" fillId="0" borderId="188" xfId="0" applyFont="1" applyBorder="1" applyAlignment="1">
      <alignment horizontal="center" vertical="center"/>
    </xf>
    <xf numFmtId="0" fontId="67" fillId="0" borderId="104" xfId="0" applyFont="1" applyFill="1" applyBorder="1" applyAlignment="1" applyProtection="1">
      <alignment horizontal="center" vertical="center" wrapText="1"/>
      <protection locked="0"/>
    </xf>
    <xf numFmtId="0" fontId="67" fillId="0" borderId="224" xfId="0" applyFont="1" applyFill="1" applyBorder="1" applyAlignment="1" applyProtection="1">
      <alignment horizontal="center" vertical="center" wrapText="1"/>
      <protection locked="0"/>
    </xf>
    <xf numFmtId="0" fontId="96" fillId="0" borderId="0" xfId="10677" applyNumberFormat="1" applyFont="1" applyAlignment="1">
      <alignment vertical="center"/>
    </xf>
    <xf numFmtId="0" fontId="199" fillId="0" borderId="0" xfId="10677" applyNumberFormat="1" applyFont="1" applyAlignment="1">
      <alignment vertical="center"/>
    </xf>
    <xf numFmtId="0" fontId="199" fillId="0" borderId="0" xfId="10677" quotePrefix="1" applyNumberFormat="1" applyFont="1" applyAlignment="1">
      <alignment vertical="center"/>
    </xf>
    <xf numFmtId="0" fontId="2" fillId="0" borderId="0" xfId="10715">
      <alignment vertical="center"/>
    </xf>
    <xf numFmtId="0" fontId="2" fillId="0" borderId="0" xfId="10715" applyFont="1">
      <alignment vertical="center"/>
    </xf>
    <xf numFmtId="0" fontId="0" fillId="0" borderId="0" xfId="10715" applyFont="1" applyAlignment="1">
      <alignment horizontal="right" vertical="center"/>
    </xf>
    <xf numFmtId="58" fontId="67" fillId="0" borderId="0" xfId="0" applyNumberFormat="1" applyFont="1" applyFill="1" applyBorder="1" applyAlignment="1">
      <alignment vertical="center" shrinkToFit="1"/>
    </xf>
    <xf numFmtId="0" fontId="2" fillId="0" borderId="0" xfId="10715" applyBorder="1">
      <alignment vertical="center"/>
    </xf>
    <xf numFmtId="0" fontId="2" fillId="0" borderId="0" xfId="10715" applyAlignment="1"/>
    <xf numFmtId="0" fontId="0" fillId="0" borderId="187" xfId="10715" applyFont="1" applyBorder="1" applyAlignment="1">
      <alignment horizontal="center" vertical="center" wrapText="1"/>
    </xf>
    <xf numFmtId="0" fontId="2" fillId="0" borderId="0" xfId="10715" applyAlignment="1">
      <alignment horizontal="center" vertical="center"/>
    </xf>
    <xf numFmtId="0" fontId="0" fillId="0" borderId="187" xfId="10715" applyFont="1" applyBorder="1" applyAlignment="1">
      <alignment horizontal="center" vertical="center"/>
    </xf>
    <xf numFmtId="0" fontId="0" fillId="0" borderId="0" xfId="10715" applyFont="1">
      <alignment vertical="center"/>
    </xf>
    <xf numFmtId="0" fontId="2" fillId="0" borderId="179" xfId="10715" applyFont="1" applyBorder="1" applyAlignment="1">
      <alignment vertical="center"/>
    </xf>
    <xf numFmtId="0" fontId="2" fillId="0" borderId="223" xfId="10715" applyFont="1" applyBorder="1" applyAlignment="1">
      <alignment vertical="center"/>
    </xf>
    <xf numFmtId="0" fontId="2" fillId="0" borderId="223" xfId="10715" applyBorder="1">
      <alignment vertical="center"/>
    </xf>
    <xf numFmtId="0" fontId="0" fillId="0" borderId="223" xfId="10715" applyFont="1" applyBorder="1" applyAlignment="1">
      <alignment vertical="center"/>
    </xf>
    <xf numFmtId="0" fontId="2" fillId="0" borderId="223" xfId="10715" applyBorder="1" applyAlignment="1">
      <alignment vertical="center"/>
    </xf>
    <xf numFmtId="0" fontId="0" fillId="0" borderId="223" xfId="10715" applyFont="1" applyBorder="1">
      <alignment vertical="center"/>
    </xf>
    <xf numFmtId="0" fontId="2" fillId="0" borderId="180" xfId="10715" applyBorder="1">
      <alignment vertical="center"/>
    </xf>
    <xf numFmtId="0" fontId="2" fillId="0" borderId="3" xfId="10715" applyBorder="1">
      <alignment vertical="center"/>
    </xf>
    <xf numFmtId="0" fontId="2" fillId="0" borderId="4" xfId="10715" applyBorder="1">
      <alignment vertical="center"/>
    </xf>
    <xf numFmtId="0" fontId="2" fillId="0" borderId="3" xfId="10715" applyFont="1" applyBorder="1" applyAlignment="1">
      <alignment vertical="center"/>
    </xf>
    <xf numFmtId="0" fontId="2" fillId="0" borderId="0" xfId="10715" applyBorder="1" applyAlignment="1">
      <alignment vertical="center"/>
    </xf>
    <xf numFmtId="0" fontId="0" fillId="0" borderId="0" xfId="10715" applyFont="1" applyBorder="1" applyAlignment="1">
      <alignment vertical="center"/>
    </xf>
    <xf numFmtId="0" fontId="0" fillId="0" borderId="5" xfId="10715" applyFont="1" applyBorder="1" applyAlignment="1">
      <alignment vertical="center"/>
    </xf>
    <xf numFmtId="0" fontId="0" fillId="0" borderId="13" xfId="10715" applyFont="1" applyBorder="1" applyAlignment="1">
      <alignment vertical="center"/>
    </xf>
    <xf numFmtId="0" fontId="2" fillId="0" borderId="13" xfId="10715" applyBorder="1">
      <alignment vertical="center"/>
    </xf>
    <xf numFmtId="0" fontId="2" fillId="0" borderId="6" xfId="10715" applyBorder="1">
      <alignment vertical="center"/>
    </xf>
    <xf numFmtId="49" fontId="192" fillId="0" borderId="0" xfId="61" applyNumberFormat="1" applyFont="1" applyAlignment="1">
      <alignment horizontal="right" vertical="center"/>
    </xf>
    <xf numFmtId="0" fontId="192" fillId="0" borderId="0" xfId="10717" applyFont="1">
      <alignment vertical="center"/>
    </xf>
    <xf numFmtId="0" fontId="288" fillId="0" borderId="0" xfId="10718" applyFont="1">
      <alignment vertical="center"/>
    </xf>
    <xf numFmtId="0" fontId="192" fillId="0" borderId="0" xfId="10717" applyFont="1" applyAlignment="1">
      <alignment horizontal="right" vertical="center"/>
    </xf>
    <xf numFmtId="0" fontId="192" fillId="0" borderId="0" xfId="10717" applyFont="1" applyAlignment="1"/>
    <xf numFmtId="0" fontId="192" fillId="0" borderId="187" xfId="10717" applyFont="1" applyBorder="1" applyAlignment="1">
      <alignment horizontal="center" vertical="center" wrapText="1"/>
    </xf>
    <xf numFmtId="0" fontId="192" fillId="0" borderId="0" xfId="10717" applyFont="1" applyAlignment="1">
      <alignment horizontal="center" vertical="center"/>
    </xf>
    <xf numFmtId="0" fontId="192" fillId="0" borderId="187" xfId="10717" applyFont="1" applyBorder="1" applyAlignment="1">
      <alignment horizontal="center" vertical="center"/>
    </xf>
    <xf numFmtId="0" fontId="192" fillId="0" borderId="179" xfId="10717" applyFont="1" applyBorder="1" applyAlignment="1">
      <alignment vertical="center"/>
    </xf>
    <xf numFmtId="0" fontId="192" fillId="0" borderId="223" xfId="10717" applyFont="1" applyBorder="1" applyAlignment="1">
      <alignment vertical="center"/>
    </xf>
    <xf numFmtId="0" fontId="192" fillId="0" borderId="223" xfId="10717" applyFont="1" applyBorder="1">
      <alignment vertical="center"/>
    </xf>
    <xf numFmtId="0" fontId="192" fillId="0" borderId="180" xfId="10717" applyFont="1" applyBorder="1">
      <alignment vertical="center"/>
    </xf>
    <xf numFmtId="0" fontId="192" fillId="0" borderId="3" xfId="10717" applyFont="1" applyBorder="1">
      <alignment vertical="center"/>
    </xf>
    <xf numFmtId="0" fontId="192" fillId="0" borderId="0" xfId="10717" applyFont="1" applyBorder="1">
      <alignment vertical="center"/>
    </xf>
    <xf numFmtId="0" fontId="192" fillId="0" borderId="4" xfId="10717" applyFont="1" applyBorder="1">
      <alignment vertical="center"/>
    </xf>
    <xf numFmtId="0" fontId="192" fillId="0" borderId="3" xfId="10717" applyFont="1" applyBorder="1" applyAlignment="1">
      <alignment vertical="center"/>
    </xf>
    <xf numFmtId="0" fontId="192" fillId="0" borderId="0" xfId="10717" applyFont="1" applyBorder="1" applyAlignment="1">
      <alignment vertical="center"/>
    </xf>
    <xf numFmtId="0" fontId="192" fillId="0" borderId="5" xfId="10717" applyFont="1" applyBorder="1" applyAlignment="1">
      <alignment vertical="center"/>
    </xf>
    <xf numFmtId="0" fontId="192" fillId="0" borderId="13" xfId="10717" applyFont="1" applyBorder="1" applyAlignment="1">
      <alignment vertical="center"/>
    </xf>
    <xf numFmtId="0" fontId="192" fillId="0" borderId="13" xfId="10717" applyFont="1" applyBorder="1">
      <alignment vertical="center"/>
    </xf>
    <xf numFmtId="0" fontId="192" fillId="0" borderId="6" xfId="10717" applyFont="1" applyBorder="1">
      <alignment vertical="center"/>
    </xf>
    <xf numFmtId="0" fontId="96" fillId="13" borderId="50" xfId="0" applyFont="1" applyFill="1" applyBorder="1" applyAlignment="1">
      <alignment horizontal="center" vertical="center"/>
    </xf>
    <xf numFmtId="0" fontId="96" fillId="13" borderId="142" xfId="0" applyFont="1" applyFill="1" applyBorder="1" applyAlignment="1">
      <alignment horizontal="center" vertical="center"/>
    </xf>
    <xf numFmtId="0" fontId="96" fillId="0" borderId="36" xfId="0" applyFont="1" applyBorder="1" applyAlignment="1">
      <alignment horizontal="left" vertical="center" wrapText="1"/>
    </xf>
    <xf numFmtId="0" fontId="96" fillId="0" borderId="188" xfId="0" applyFont="1" applyBorder="1" applyAlignment="1">
      <alignment horizontal="left" vertical="center" wrapText="1"/>
    </xf>
    <xf numFmtId="0" fontId="96" fillId="0" borderId="65" xfId="0" applyFont="1" applyBorder="1" applyAlignment="1">
      <alignment horizontal="left" vertical="center" wrapText="1"/>
    </xf>
    <xf numFmtId="0" fontId="96" fillId="0" borderId="62" xfId="0" applyFont="1" applyBorder="1" applyAlignment="1">
      <alignment horizontal="left" vertical="center" wrapText="1"/>
    </xf>
    <xf numFmtId="0" fontId="96" fillId="0" borderId="51" xfId="0" applyFont="1" applyBorder="1" applyAlignment="1">
      <alignment horizontal="left" vertical="center" wrapText="1"/>
    </xf>
    <xf numFmtId="0" fontId="96" fillId="0" borderId="94" xfId="0" applyFont="1" applyBorder="1" applyAlignment="1">
      <alignment horizontal="left" vertical="center" wrapText="1"/>
    </xf>
    <xf numFmtId="0" fontId="276" fillId="0" borderId="0" xfId="0" applyFont="1" applyBorder="1" applyAlignment="1">
      <alignment horizontal="center" vertical="center"/>
    </xf>
    <xf numFmtId="0" fontId="96" fillId="0" borderId="136" xfId="7" applyNumberFormat="1" applyFont="1" applyFill="1" applyBorder="1" applyAlignment="1">
      <alignment horizontal="center" vertical="center" wrapText="1"/>
    </xf>
    <xf numFmtId="0" fontId="96" fillId="0" borderId="136" xfId="7" applyNumberFormat="1" applyFont="1" applyFill="1" applyBorder="1" applyAlignment="1">
      <alignment horizontal="center" vertical="center"/>
    </xf>
    <xf numFmtId="197" fontId="96" fillId="0" borderId="136" xfId="7" applyNumberFormat="1" applyFont="1" applyFill="1" applyBorder="1" applyAlignment="1">
      <alignment horizontal="center" vertical="center" wrapText="1"/>
    </xf>
    <xf numFmtId="180" fontId="93" fillId="0" borderId="8" xfId="0" applyNumberFormat="1" applyFont="1" applyFill="1" applyBorder="1" applyAlignment="1">
      <alignment horizontal="center" vertical="center" wrapText="1"/>
    </xf>
    <xf numFmtId="20" fontId="93" fillId="0" borderId="8" xfId="0" applyNumberFormat="1" applyFont="1" applyFill="1" applyBorder="1" applyAlignment="1">
      <alignment horizontal="left" vertical="center" wrapText="1"/>
    </xf>
    <xf numFmtId="0" fontId="52" fillId="0" borderId="200" xfId="52" applyFont="1" applyBorder="1" applyAlignment="1">
      <alignment horizontal="center" vertical="center" wrapText="1"/>
    </xf>
    <xf numFmtId="14" fontId="52" fillId="0" borderId="114" xfId="52" applyNumberFormat="1" applyFont="1" applyBorder="1" applyAlignment="1">
      <alignment horizontal="center" vertical="center" shrinkToFit="1"/>
    </xf>
    <xf numFmtId="0" fontId="52" fillId="0" borderId="78" xfId="52" applyFont="1" applyBorder="1" applyAlignment="1">
      <alignment horizontal="center" vertical="center"/>
    </xf>
    <xf numFmtId="178" fontId="71" fillId="0" borderId="223" xfId="52" applyNumberFormat="1" applyFont="1" applyFill="1" applyBorder="1" applyAlignment="1">
      <alignment horizontal="center" vertical="center" shrinkToFit="1"/>
    </xf>
    <xf numFmtId="178" fontId="71" fillId="0" borderId="0" xfId="52" applyNumberFormat="1" applyFont="1" applyFill="1" applyBorder="1" applyAlignment="1">
      <alignment horizontal="center" vertical="center" shrinkToFit="1"/>
    </xf>
    <xf numFmtId="178" fontId="71" fillId="0" borderId="223" xfId="52" applyNumberFormat="1" applyFont="1" applyFill="1" applyBorder="1" applyAlignment="1">
      <alignment horizontal="center" vertical="center" wrapText="1" shrinkToFit="1"/>
    </xf>
    <xf numFmtId="209" fontId="292" fillId="13" borderId="226" xfId="10719" applyNumberFormat="1" applyFont="1" applyFill="1" applyBorder="1" applyAlignment="1">
      <alignment horizontal="center" vertical="center" shrinkToFit="1"/>
    </xf>
    <xf numFmtId="209" fontId="293" fillId="0" borderId="227" xfId="0" applyNumberFormat="1" applyFont="1" applyFill="1" applyBorder="1" applyAlignment="1">
      <alignment horizontal="center" vertical="center" wrapText="1"/>
    </xf>
    <xf numFmtId="209" fontId="293" fillId="0" borderId="228" xfId="0" applyNumberFormat="1" applyFont="1" applyFill="1" applyBorder="1" applyAlignment="1">
      <alignment horizontal="center" vertical="center" wrapText="1"/>
    </xf>
    <xf numFmtId="209" fontId="293" fillId="0" borderId="12" xfId="0" applyNumberFormat="1" applyFont="1" applyFill="1" applyBorder="1" applyAlignment="1">
      <alignment horizontal="center" vertical="center" wrapText="1"/>
    </xf>
    <xf numFmtId="209" fontId="293" fillId="0" borderId="4" xfId="0" applyNumberFormat="1" applyFont="1" applyFill="1" applyBorder="1" applyAlignment="1">
      <alignment horizontal="center" vertical="center" wrapText="1"/>
    </xf>
    <xf numFmtId="209" fontId="293" fillId="0" borderId="16" xfId="0" applyNumberFormat="1" applyFont="1" applyFill="1" applyBorder="1" applyAlignment="1">
      <alignment horizontal="center" vertical="center" wrapText="1"/>
    </xf>
    <xf numFmtId="209" fontId="293" fillId="0" borderId="6" xfId="0" applyNumberFormat="1" applyFont="1" applyFill="1" applyBorder="1" applyAlignment="1">
      <alignment horizontal="center" vertical="center" wrapText="1"/>
    </xf>
    <xf numFmtId="209" fontId="214" fillId="0" borderId="12" xfId="0" applyNumberFormat="1" applyFont="1" applyFill="1" applyBorder="1" applyAlignment="1">
      <alignment horizontal="center" vertical="center" wrapText="1"/>
    </xf>
    <xf numFmtId="209" fontId="214" fillId="0" borderId="4" xfId="0" applyNumberFormat="1" applyFont="1" applyFill="1" applyBorder="1" applyAlignment="1">
      <alignment horizontal="center" vertical="center" wrapText="1"/>
    </xf>
    <xf numFmtId="209" fontId="214" fillId="0" borderId="16" xfId="0" applyNumberFormat="1" applyFont="1" applyFill="1" applyBorder="1" applyAlignment="1">
      <alignment horizontal="center" vertical="center" wrapText="1"/>
    </xf>
    <xf numFmtId="209" fontId="214" fillId="0" borderId="6" xfId="0" applyNumberFormat="1" applyFont="1" applyFill="1" applyBorder="1" applyAlignment="1">
      <alignment horizontal="center" vertical="center" wrapText="1"/>
    </xf>
    <xf numFmtId="209" fontId="214" fillId="0" borderId="187" xfId="0" applyNumberFormat="1" applyFont="1" applyFill="1" applyBorder="1" applyAlignment="1">
      <alignment horizontal="center" vertical="center" wrapText="1"/>
    </xf>
    <xf numFmtId="209" fontId="214" fillId="0" borderId="185" xfId="0" applyNumberFormat="1" applyFont="1" applyFill="1" applyBorder="1" applyAlignment="1">
      <alignment horizontal="center" vertical="center" wrapText="1"/>
    </xf>
    <xf numFmtId="0" fontId="52" fillId="0" borderId="114" xfId="52" applyFont="1" applyBorder="1" applyAlignment="1">
      <alignment horizontal="center" vertical="center"/>
    </xf>
    <xf numFmtId="207" fontId="253" fillId="15" borderId="181" xfId="0" applyNumberFormat="1" applyFont="1" applyFill="1" applyBorder="1" applyAlignment="1">
      <alignment horizontal="center" vertical="center" shrinkToFit="1"/>
    </xf>
    <xf numFmtId="207" fontId="253" fillId="15" borderId="95" xfId="0" applyNumberFormat="1" applyFont="1" applyFill="1" applyBorder="1" applyAlignment="1">
      <alignment horizontal="center" vertical="center" shrinkToFit="1"/>
    </xf>
    <xf numFmtId="207" fontId="253" fillId="5" borderId="193" xfId="0" applyNumberFormat="1" applyFont="1" applyFill="1" applyBorder="1" applyAlignment="1">
      <alignment horizontal="center" shrinkToFit="1"/>
    </xf>
    <xf numFmtId="208" fontId="253" fillId="0" borderId="73" xfId="0" applyNumberFormat="1" applyFont="1" applyBorder="1" applyAlignment="1">
      <alignment horizontal="center" vertical="top" shrinkToFit="1"/>
    </xf>
    <xf numFmtId="207" fontId="253" fillId="15" borderId="188" xfId="0" applyNumberFormat="1" applyFont="1" applyFill="1" applyBorder="1" applyAlignment="1">
      <alignment horizontal="center" vertical="center" shrinkToFit="1"/>
    </xf>
    <xf numFmtId="207" fontId="253" fillId="15" borderId="94" xfId="0" applyNumberFormat="1" applyFont="1" applyFill="1" applyBorder="1" applyAlignment="1">
      <alignment horizontal="center" vertical="center" shrinkToFit="1"/>
    </xf>
    <xf numFmtId="209" fontId="292" fillId="13" borderId="229" xfId="10719" applyNumberFormat="1" applyFont="1" applyFill="1" applyBorder="1" applyAlignment="1">
      <alignment horizontal="center" vertical="center" shrinkToFit="1"/>
    </xf>
    <xf numFmtId="209" fontId="214" fillId="0" borderId="182" xfId="0" applyNumberFormat="1" applyFont="1" applyFill="1" applyBorder="1" applyAlignment="1">
      <alignment horizontal="center" vertical="center" wrapText="1"/>
    </xf>
    <xf numFmtId="209" fontId="214" fillId="0" borderId="180" xfId="0" applyNumberFormat="1" applyFont="1" applyFill="1" applyBorder="1" applyAlignment="1">
      <alignment horizontal="center" vertical="center" wrapText="1"/>
    </xf>
    <xf numFmtId="0" fontId="68" fillId="0" borderId="238" xfId="0" applyFont="1" applyFill="1" applyBorder="1" applyAlignment="1">
      <alignment horizontal="center" vertical="center"/>
    </xf>
    <xf numFmtId="0" fontId="67" fillId="0" borderId="218" xfId="0" applyFont="1" applyFill="1" applyBorder="1" applyAlignment="1">
      <alignment horizontal="center" vertical="center"/>
    </xf>
    <xf numFmtId="0" fontId="68" fillId="0" borderId="219" xfId="0" applyFont="1" applyFill="1" applyBorder="1" applyAlignment="1">
      <alignment vertical="center"/>
    </xf>
    <xf numFmtId="0" fontId="67" fillId="0" borderId="240" xfId="0" applyFont="1" applyFill="1" applyBorder="1" applyAlignment="1">
      <alignment horizontal="center" vertical="center"/>
    </xf>
    <xf numFmtId="0" fontId="67" fillId="0" borderId="219" xfId="0" applyFont="1" applyFill="1" applyBorder="1" applyAlignment="1">
      <alignment horizontal="left" vertical="center"/>
    </xf>
    <xf numFmtId="0" fontId="67" fillId="0" borderId="245" xfId="0" applyFont="1" applyFill="1" applyBorder="1" applyAlignment="1">
      <alignment horizontal="center" vertical="center"/>
    </xf>
    <xf numFmtId="0" fontId="67" fillId="0" borderId="246" xfId="0" applyFont="1" applyFill="1" applyBorder="1" applyAlignment="1">
      <alignment horizontal="center" vertical="center"/>
    </xf>
    <xf numFmtId="0" fontId="67" fillId="0" borderId="247" xfId="0" applyFont="1" applyFill="1" applyBorder="1" applyAlignment="1">
      <alignment horizontal="left" vertical="center"/>
    </xf>
    <xf numFmtId="0" fontId="0" fillId="0" borderId="0" xfId="0" applyBorder="1" applyAlignment="1">
      <alignment vertical="center"/>
    </xf>
    <xf numFmtId="0" fontId="296" fillId="0" borderId="0" xfId="10720" applyFont="1" applyAlignment="1">
      <alignment horizontal="left" vertical="center"/>
    </xf>
    <xf numFmtId="0" fontId="297" fillId="0" borderId="0" xfId="10721" applyFont="1" applyAlignment="1">
      <alignment horizontal="center" vertical="center"/>
    </xf>
    <xf numFmtId="0" fontId="298" fillId="0" borderId="0" xfId="61" applyFont="1">
      <alignment vertical="center"/>
    </xf>
    <xf numFmtId="0" fontId="226" fillId="0" borderId="0" xfId="10721"/>
    <xf numFmtId="0" fontId="299" fillId="8" borderId="14" xfId="10721" applyFont="1" applyFill="1" applyBorder="1" applyAlignment="1">
      <alignment horizontal="center" vertical="center" wrapText="1"/>
    </xf>
    <xf numFmtId="0" fontId="299" fillId="8" borderId="104" xfId="10721" applyFont="1" applyFill="1" applyBorder="1" applyAlignment="1">
      <alignment horizontal="center" vertical="center" wrapText="1"/>
    </xf>
    <xf numFmtId="0" fontId="299" fillId="8" borderId="56" xfId="10721" applyFont="1" applyFill="1" applyBorder="1" applyAlignment="1">
      <alignment horizontal="center" vertical="center" wrapText="1"/>
    </xf>
    <xf numFmtId="0" fontId="300" fillId="8" borderId="115" xfId="10721" applyFont="1" applyFill="1" applyBorder="1" applyAlignment="1">
      <alignment horizontal="center" vertical="center" wrapText="1"/>
    </xf>
    <xf numFmtId="0" fontId="301" fillId="8" borderId="93" xfId="10721" applyFont="1" applyFill="1" applyBorder="1" applyAlignment="1">
      <alignment horizontal="center" vertical="center" wrapText="1"/>
    </xf>
    <xf numFmtId="0" fontId="302" fillId="0" borderId="3" xfId="10721" applyFont="1" applyBorder="1" applyAlignment="1">
      <alignment horizontal="left" vertical="center" wrapText="1"/>
    </xf>
    <xf numFmtId="0" fontId="302" fillId="0" borderId="28" xfId="10721" applyFont="1" applyBorder="1" applyAlignment="1">
      <alignment horizontal="left" vertical="center" wrapText="1"/>
    </xf>
    <xf numFmtId="0" fontId="302" fillId="0" borderId="62" xfId="10721" applyFont="1" applyBorder="1" applyAlignment="1">
      <alignment horizontal="center" vertical="center" wrapText="1"/>
    </xf>
    <xf numFmtId="0" fontId="302" fillId="0" borderId="32" xfId="10721" applyFont="1" applyBorder="1" applyAlignment="1">
      <alignment horizontal="left" vertical="center" wrapText="1"/>
    </xf>
    <xf numFmtId="0" fontId="302" fillId="0" borderId="248" xfId="10721" applyFont="1" applyBorder="1" applyAlignment="1">
      <alignment horizontal="left" vertical="center" wrapText="1"/>
    </xf>
    <xf numFmtId="0" fontId="302" fillId="0" borderId="195" xfId="10721" applyFont="1" applyBorder="1" applyAlignment="1">
      <alignment horizontal="center" vertical="center" wrapText="1"/>
    </xf>
    <xf numFmtId="0" fontId="302" fillId="0" borderId="179" xfId="10721" applyFont="1" applyBorder="1" applyAlignment="1">
      <alignment horizontal="left" vertical="center" wrapText="1"/>
    </xf>
    <xf numFmtId="0" fontId="302" fillId="0" borderId="184" xfId="10721" applyFont="1" applyBorder="1" applyAlignment="1">
      <alignment horizontal="left" vertical="center" wrapText="1"/>
    </xf>
    <xf numFmtId="0" fontId="302" fillId="0" borderId="193" xfId="10721" applyFont="1" applyBorder="1" applyAlignment="1">
      <alignment horizontal="center" vertical="center" wrapText="1"/>
    </xf>
    <xf numFmtId="0" fontId="302" fillId="0" borderId="42" xfId="10721" applyFont="1" applyBorder="1" applyAlignment="1">
      <alignment horizontal="left" vertical="center" wrapText="1"/>
    </xf>
    <xf numFmtId="0" fontId="302" fillId="0" borderId="21" xfId="10721" applyFont="1" applyBorder="1" applyAlignment="1">
      <alignment horizontal="left" vertical="center" wrapText="1"/>
    </xf>
    <xf numFmtId="0" fontId="302" fillId="0" borderId="128" xfId="10721" applyFont="1" applyBorder="1" applyAlignment="1">
      <alignment horizontal="center" vertical="center" wrapText="1"/>
    </xf>
    <xf numFmtId="0" fontId="302" fillId="0" borderId="249" xfId="10721" applyFont="1" applyBorder="1" applyAlignment="1">
      <alignment horizontal="left" vertical="center" wrapText="1"/>
    </xf>
    <xf numFmtId="0" fontId="302" fillId="0" borderId="250" xfId="10721" applyFont="1" applyBorder="1" applyAlignment="1">
      <alignment horizontal="left" vertical="center" wrapText="1"/>
    </xf>
    <xf numFmtId="0" fontId="302" fillId="0" borderId="251" xfId="10721" applyFont="1" applyBorder="1" applyAlignment="1">
      <alignment horizontal="center" vertical="center" wrapText="1"/>
    </xf>
    <xf numFmtId="0" fontId="302" fillId="0" borderId="0" xfId="10721" applyFont="1" applyBorder="1" applyAlignment="1">
      <alignment horizontal="center" vertical="center"/>
    </xf>
    <xf numFmtId="0" fontId="302" fillId="0" borderId="0" xfId="10721" applyFont="1" applyBorder="1" applyAlignment="1">
      <alignment horizontal="left" vertical="center" wrapText="1"/>
    </xf>
    <xf numFmtId="0" fontId="303" fillId="0" borderId="0" xfId="10721" applyFont="1" applyBorder="1" applyAlignment="1">
      <alignment horizontal="left" vertical="center" wrapText="1"/>
    </xf>
    <xf numFmtId="0" fontId="226" fillId="0" borderId="0" xfId="10721" applyFont="1" applyAlignment="1">
      <alignment wrapText="1"/>
    </xf>
    <xf numFmtId="0" fontId="194" fillId="0" borderId="12" xfId="0" applyFont="1" applyFill="1" applyBorder="1" applyAlignment="1">
      <alignment horizontal="center" vertical="center" textRotation="255"/>
    </xf>
    <xf numFmtId="0" fontId="257" fillId="0" borderId="187" xfId="0" applyFont="1" applyFill="1" applyBorder="1" applyAlignment="1" applyProtection="1">
      <alignment horizontal="center" vertical="center"/>
      <protection locked="0"/>
    </xf>
    <xf numFmtId="0" fontId="194" fillId="0" borderId="220" xfId="0" applyFont="1" applyFill="1" applyBorder="1" applyAlignment="1">
      <alignment horizontal="left" vertical="center"/>
    </xf>
    <xf numFmtId="0" fontId="192" fillId="0" borderId="0" xfId="0" applyFont="1" applyFill="1"/>
    <xf numFmtId="0" fontId="257" fillId="0" borderId="223" xfId="0" applyFont="1" applyFill="1" applyBorder="1" applyAlignment="1" applyProtection="1">
      <alignment horizontal="center" vertical="center" shrinkToFit="1"/>
      <protection locked="0"/>
    </xf>
    <xf numFmtId="0" fontId="194" fillId="0" borderId="182" xfId="0" applyFont="1" applyFill="1" applyBorder="1" applyAlignment="1">
      <alignment horizontal="left" vertical="center"/>
    </xf>
    <xf numFmtId="0" fontId="306" fillId="0" borderId="187" xfId="0" applyFont="1" applyFill="1" applyBorder="1" applyAlignment="1">
      <alignment horizontal="center" vertical="center"/>
    </xf>
    <xf numFmtId="0" fontId="257" fillId="0" borderId="187" xfId="0" applyFont="1" applyFill="1" applyBorder="1" applyAlignment="1" applyProtection="1">
      <alignment horizontal="center" vertical="center" shrinkToFit="1"/>
      <protection locked="0"/>
    </xf>
    <xf numFmtId="0" fontId="194" fillId="0" borderId="223" xfId="0" applyFont="1" applyFill="1" applyBorder="1" applyAlignment="1">
      <alignment horizontal="left" vertical="center" indent="1"/>
    </xf>
    <xf numFmtId="0" fontId="194" fillId="0" borderId="223" xfId="0" applyFont="1" applyFill="1" applyBorder="1" applyAlignment="1">
      <alignment horizontal="left" indent="1"/>
    </xf>
    <xf numFmtId="0" fontId="192" fillId="0" borderId="223" xfId="0" applyFont="1" applyBorder="1"/>
    <xf numFmtId="0" fontId="192" fillId="0" borderId="180" xfId="0" applyFont="1" applyBorder="1"/>
    <xf numFmtId="0" fontId="194" fillId="0" borderId="0" xfId="0" applyFont="1" applyFill="1" applyBorder="1" applyAlignment="1">
      <alignment horizontal="left" vertical="center" indent="1"/>
    </xf>
    <xf numFmtId="0" fontId="194" fillId="0" borderId="0" xfId="0" applyFont="1" applyFill="1" applyBorder="1" applyAlignment="1">
      <alignment horizontal="left" indent="1"/>
    </xf>
    <xf numFmtId="0" fontId="192" fillId="0" borderId="0" xfId="0" applyFont="1" applyBorder="1"/>
    <xf numFmtId="0" fontId="192" fillId="0" borderId="4" xfId="0" applyFont="1" applyBorder="1"/>
    <xf numFmtId="0" fontId="194" fillId="0" borderId="5" xfId="0" applyFont="1" applyFill="1" applyBorder="1" applyAlignment="1">
      <alignment vertical="center"/>
    </xf>
    <xf numFmtId="0" fontId="194" fillId="0" borderId="13" xfId="0" applyFont="1" applyFill="1" applyBorder="1" applyAlignment="1">
      <alignment horizontal="left" indent="1"/>
    </xf>
    <xf numFmtId="0" fontId="192" fillId="0" borderId="13" xfId="0" applyFont="1" applyFill="1" applyBorder="1"/>
    <xf numFmtId="0" fontId="194" fillId="0" borderId="6" xfId="0" applyFont="1" applyFill="1" applyBorder="1" applyAlignment="1">
      <alignment vertical="center" wrapText="1"/>
    </xf>
    <xf numFmtId="0" fontId="65" fillId="16" borderId="187" xfId="0" applyFont="1" applyFill="1" applyBorder="1" applyAlignment="1" applyProtection="1">
      <alignment horizontal="center" vertical="center"/>
      <protection locked="0"/>
    </xf>
    <xf numFmtId="0" fontId="192" fillId="0" borderId="6" xfId="0" applyFont="1" applyBorder="1"/>
    <xf numFmtId="0" fontId="215" fillId="0" borderId="12" xfId="0" applyFont="1" applyFill="1" applyBorder="1" applyAlignment="1">
      <alignment horizontal="center" vertical="center"/>
    </xf>
    <xf numFmtId="0" fontId="192" fillId="0" borderId="220" xfId="0" applyFont="1" applyBorder="1"/>
    <xf numFmtId="0" fontId="81" fillId="0" borderId="0" xfId="0" applyFont="1" applyAlignment="1">
      <alignment vertical="center"/>
    </xf>
    <xf numFmtId="0" fontId="81" fillId="0" borderId="0" xfId="0" applyFont="1" applyAlignment="1">
      <alignment horizontal="center" vertical="center"/>
    </xf>
    <xf numFmtId="0" fontId="310" fillId="0" borderId="0" xfId="0" applyFont="1" applyAlignment="1">
      <alignment horizontal="justify" vertical="center"/>
    </xf>
    <xf numFmtId="0" fontId="162" fillId="0" borderId="0" xfId="0" applyFont="1" applyAlignment="1">
      <alignment horizontal="center" vertical="center"/>
    </xf>
    <xf numFmtId="0" fontId="162" fillId="0" borderId="0" xfId="0" applyFont="1" applyAlignment="1">
      <alignment vertical="center"/>
    </xf>
    <xf numFmtId="0" fontId="311" fillId="0" borderId="0" xfId="0" applyFont="1" applyAlignment="1">
      <alignment vertical="center"/>
    </xf>
    <xf numFmtId="0" fontId="162" fillId="0" borderId="0" xfId="0" applyFont="1" applyAlignment="1">
      <alignment vertical="center" wrapText="1"/>
    </xf>
    <xf numFmtId="0" fontId="311" fillId="0" borderId="0" xfId="0" applyFont="1" applyAlignment="1">
      <alignment horizontal="center" vertical="center"/>
    </xf>
    <xf numFmtId="0" fontId="162" fillId="0" borderId="0" xfId="0" applyFont="1" applyAlignment="1">
      <alignment horizontal="left" vertical="center" wrapText="1"/>
    </xf>
    <xf numFmtId="0" fontId="162" fillId="0" borderId="13" xfId="0" applyFont="1" applyBorder="1" applyAlignment="1">
      <alignment horizontal="centerContinuous" vertical="center"/>
    </xf>
    <xf numFmtId="0" fontId="162" fillId="0" borderId="6" xfId="0" applyFont="1" applyBorder="1" applyAlignment="1">
      <alignment horizontal="centerContinuous" vertical="center"/>
    </xf>
    <xf numFmtId="0" fontId="162" fillId="0" borderId="13" xfId="0" applyFont="1" applyBorder="1" applyAlignment="1">
      <alignment horizontal="centerContinuous" vertical="center" wrapText="1"/>
    </xf>
    <xf numFmtId="0" fontId="162" fillId="0" borderId="4" xfId="0" applyFont="1" applyBorder="1" applyAlignment="1">
      <alignment vertical="center"/>
    </xf>
    <xf numFmtId="0" fontId="162" fillId="0" borderId="0" xfId="0" applyFont="1" applyAlignment="1">
      <alignment horizontal="left" vertical="center"/>
    </xf>
    <xf numFmtId="178" fontId="162" fillId="0" borderId="0" xfId="0" applyNumberFormat="1" applyFont="1" applyAlignment="1">
      <alignment horizontal="centerContinuous" vertical="center"/>
    </xf>
    <xf numFmtId="178" fontId="162" fillId="0" borderId="0" xfId="0" applyNumberFormat="1" applyFont="1" applyAlignment="1">
      <alignment horizontal="center" vertical="center" wrapText="1"/>
    </xf>
    <xf numFmtId="194" fontId="162" fillId="0" borderId="0" xfId="0" applyNumberFormat="1" applyFont="1" applyAlignment="1">
      <alignment horizontal="center" vertical="center"/>
    </xf>
    <xf numFmtId="194" fontId="162" fillId="0" borderId="0" xfId="0" applyNumberFormat="1" applyFont="1" applyAlignment="1">
      <alignment horizontal="center"/>
    </xf>
    <xf numFmtId="0" fontId="311" fillId="0" borderId="0" xfId="0" applyFont="1" applyAlignment="1">
      <alignment horizontal="left" vertical="center"/>
    </xf>
    <xf numFmtId="0" fontId="311" fillId="0" borderId="0" xfId="0" applyFont="1" applyAlignment="1">
      <alignment horizontal="justify" vertical="center"/>
    </xf>
    <xf numFmtId="0" fontId="313" fillId="0" borderId="0" xfId="0" applyFont="1" applyAlignment="1">
      <alignment horizontal="center" vertical="center"/>
    </xf>
    <xf numFmtId="0" fontId="80" fillId="0" borderId="0" xfId="0" applyFont="1" applyFill="1" applyBorder="1" applyAlignment="1">
      <alignment horizontal="center" vertical="center"/>
    </xf>
    <xf numFmtId="0" fontId="162" fillId="0" borderId="0" xfId="0" applyFont="1" applyAlignment="1">
      <alignment horizontal="left"/>
    </xf>
    <xf numFmtId="0" fontId="313" fillId="0" borderId="0" xfId="0" applyFont="1" applyAlignment="1">
      <alignment horizontal="left" vertical="center"/>
    </xf>
    <xf numFmtId="0" fontId="313" fillId="0" borderId="0" xfId="0" applyFont="1" applyAlignment="1">
      <alignment horizontal="justify" vertical="center"/>
    </xf>
    <xf numFmtId="0" fontId="313" fillId="0" borderId="0" xfId="0" applyFont="1" applyAlignment="1">
      <alignment vertical="center"/>
    </xf>
    <xf numFmtId="194" fontId="162" fillId="0" borderId="13" xfId="0" applyNumberFormat="1" applyFont="1" applyBorder="1" applyAlignment="1">
      <alignment horizontal="centerContinuous" vertical="center"/>
    </xf>
    <xf numFmtId="0" fontId="162" fillId="0" borderId="187" xfId="0" applyFont="1" applyBorder="1" applyAlignment="1">
      <alignment vertical="center"/>
    </xf>
    <xf numFmtId="0" fontId="162" fillId="16" borderId="13" xfId="0" applyFont="1" applyFill="1" applyBorder="1" applyAlignment="1">
      <alignment horizontal="centerContinuous" vertical="center"/>
    </xf>
    <xf numFmtId="194" fontId="162" fillId="16" borderId="13" xfId="0" applyNumberFormat="1" applyFont="1" applyFill="1" applyBorder="1" applyAlignment="1">
      <alignment horizontal="centerContinuous" vertical="center"/>
    </xf>
    <xf numFmtId="0" fontId="162" fillId="0" borderId="252" xfId="0" applyFont="1" applyBorder="1" applyAlignment="1">
      <alignment vertical="center" wrapText="1"/>
    </xf>
    <xf numFmtId="0" fontId="190" fillId="16" borderId="13" xfId="2" applyFill="1" applyBorder="1" applyAlignment="1" applyProtection="1">
      <alignment horizontal="centerContinuous" vertical="center"/>
    </xf>
    <xf numFmtId="38" fontId="65" fillId="12" borderId="187" xfId="3" applyFont="1" applyFill="1" applyBorder="1" applyAlignment="1">
      <alignment vertical="center" shrinkToFit="1"/>
    </xf>
    <xf numFmtId="0" fontId="77" fillId="11" borderId="187" xfId="46" applyFont="1" applyFill="1" applyBorder="1" applyAlignment="1">
      <alignment horizontal="center" vertical="center"/>
    </xf>
    <xf numFmtId="0" fontId="77" fillId="11" borderId="187" xfId="46" applyFont="1" applyFill="1" applyBorder="1" applyAlignment="1">
      <alignment horizontal="center" vertical="center" shrinkToFit="1"/>
    </xf>
    <xf numFmtId="0" fontId="77" fillId="11" borderId="223" xfId="46" applyFont="1" applyFill="1" applyBorder="1" applyAlignment="1">
      <alignment horizontal="left" vertical="center"/>
    </xf>
    <xf numFmtId="0" fontId="247" fillId="11" borderId="187" xfId="46" applyFont="1" applyFill="1" applyBorder="1" applyAlignment="1">
      <alignment horizontal="left" vertical="center" wrapText="1"/>
    </xf>
    <xf numFmtId="38" fontId="65" fillId="11" borderId="187" xfId="3" applyFont="1" applyFill="1" applyBorder="1" applyAlignment="1">
      <alignment vertical="center" shrinkToFit="1"/>
    </xf>
    <xf numFmtId="0" fontId="63" fillId="0" borderId="1" xfId="0" quotePrefix="1" applyFont="1" applyFill="1" applyBorder="1" applyAlignment="1">
      <alignment horizontal="center" vertical="center"/>
    </xf>
    <xf numFmtId="0" fontId="65" fillId="0" borderId="181" xfId="0" applyFont="1" applyFill="1" applyBorder="1" applyAlignment="1">
      <alignment horizontal="center" vertical="center"/>
    </xf>
    <xf numFmtId="49" fontId="65" fillId="0" borderId="27" xfId="0" quotePrefix="1" applyNumberFormat="1" applyFont="1" applyFill="1" applyBorder="1" applyAlignment="1">
      <alignment horizontal="left" vertical="center" shrinkToFit="1"/>
    </xf>
    <xf numFmtId="0" fontId="85" fillId="0" borderId="7" xfId="0" applyFont="1" applyFill="1" applyBorder="1" applyAlignment="1">
      <alignment horizontal="center" vertical="center" shrinkToFit="1"/>
    </xf>
    <xf numFmtId="0" fontId="96" fillId="0" borderId="54" xfId="10677" applyNumberFormat="1" applyFont="1" applyFill="1" applyBorder="1" applyAlignment="1">
      <alignment horizontal="center" vertical="center" shrinkToFit="1"/>
    </xf>
    <xf numFmtId="0" fontId="96" fillId="5" borderId="100" xfId="10677" applyNumberFormat="1" applyFont="1" applyFill="1" applyBorder="1" applyAlignment="1">
      <alignment horizontal="center" vertical="center" shrinkToFit="1"/>
    </xf>
    <xf numFmtId="0" fontId="96" fillId="5" borderId="198" xfId="10677" applyNumberFormat="1" applyFont="1" applyFill="1" applyBorder="1" applyAlignment="1">
      <alignment vertical="center"/>
    </xf>
    <xf numFmtId="0" fontId="96" fillId="0" borderId="6" xfId="10677" applyNumberFormat="1" applyFont="1" applyBorder="1" applyAlignment="1">
      <alignment vertical="center"/>
    </xf>
    <xf numFmtId="0" fontId="96" fillId="0" borderId="0" xfId="10677" applyNumberFormat="1" applyFont="1" applyBorder="1" applyAlignment="1">
      <alignment vertical="center"/>
    </xf>
    <xf numFmtId="0" fontId="96" fillId="0" borderId="0" xfId="10677" applyNumberFormat="1" applyFont="1" applyAlignment="1">
      <alignment vertical="center" shrinkToFit="1"/>
    </xf>
    <xf numFmtId="0" fontId="96" fillId="0" borderId="16" xfId="10677" applyNumberFormat="1" applyFont="1" applyFill="1" applyBorder="1" applyAlignment="1">
      <alignment horizontal="center" vertical="center" shrinkToFit="1"/>
    </xf>
    <xf numFmtId="0" fontId="96" fillId="5" borderId="5" xfId="10677" applyNumberFormat="1" applyFont="1" applyFill="1" applyBorder="1" applyAlignment="1">
      <alignment horizontal="center" vertical="center" shrinkToFit="1"/>
    </xf>
    <xf numFmtId="0" fontId="52" fillId="5" borderId="220" xfId="0" applyFont="1" applyFill="1" applyBorder="1" applyAlignment="1">
      <alignment vertical="center"/>
    </xf>
    <xf numFmtId="0" fontId="52" fillId="5" borderId="221" xfId="0" applyFont="1" applyFill="1" applyBorder="1" applyAlignment="1">
      <alignment vertical="center"/>
    </xf>
    <xf numFmtId="0" fontId="52" fillId="0" borderId="182" xfId="0" applyFont="1" applyBorder="1" applyAlignment="1">
      <alignment vertical="center"/>
    </xf>
    <xf numFmtId="0" fontId="96" fillId="5" borderId="199" xfId="10677" applyNumberFormat="1" applyFont="1" applyFill="1" applyBorder="1" applyAlignment="1">
      <alignment vertical="center"/>
    </xf>
    <xf numFmtId="14" fontId="192" fillId="0" borderId="0" xfId="0" applyNumberFormat="1" applyFont="1" applyFill="1"/>
    <xf numFmtId="0" fontId="68" fillId="0" borderId="0" xfId="0" applyFont="1" applyFill="1" applyBorder="1" applyAlignment="1">
      <alignment horizontal="left" vertical="center"/>
    </xf>
    <xf numFmtId="0" fontId="68" fillId="0" borderId="0" xfId="0" applyFont="1" applyFill="1" applyBorder="1" applyAlignment="1">
      <alignment horizontal="left" vertical="center" wrapText="1"/>
    </xf>
    <xf numFmtId="0" fontId="194" fillId="0" borderId="182" xfId="0" applyFont="1" applyFill="1" applyBorder="1" applyAlignment="1">
      <alignment horizontal="left" vertical="center" wrapText="1"/>
    </xf>
    <xf numFmtId="0" fontId="96" fillId="0" borderId="0" xfId="0" applyFont="1" applyFill="1" applyBorder="1" applyAlignment="1">
      <alignment horizontal="left" vertical="center" wrapText="1"/>
    </xf>
    <xf numFmtId="0" fontId="0" fillId="0" borderId="0" xfId="0" applyFont="1" applyFill="1" applyBorder="1" applyAlignment="1">
      <alignment vertical="center"/>
    </xf>
    <xf numFmtId="0" fontId="323" fillId="0" borderId="12" xfId="0" applyFont="1" applyFill="1" applyBorder="1" applyAlignment="1">
      <alignment horizontal="center" vertical="center" wrapText="1"/>
    </xf>
    <xf numFmtId="0" fontId="323" fillId="0" borderId="11" xfId="0" applyFont="1" applyFill="1" applyBorder="1" applyAlignment="1">
      <alignment horizontal="center" vertical="center" wrapText="1"/>
    </xf>
    <xf numFmtId="0" fontId="323" fillId="0" borderId="16" xfId="0" applyFont="1" applyFill="1" applyBorder="1" applyAlignment="1">
      <alignment horizontal="center" vertical="center" wrapText="1"/>
    </xf>
    <xf numFmtId="0" fontId="323" fillId="0" borderId="7" xfId="0" applyFont="1" applyFill="1" applyBorder="1" applyAlignment="1">
      <alignment horizontal="center" vertical="center" wrapText="1"/>
    </xf>
    <xf numFmtId="0" fontId="323" fillId="0" borderId="187" xfId="0" applyFont="1" applyFill="1" applyBorder="1" applyAlignment="1">
      <alignment horizontal="center" vertical="center" wrapText="1"/>
    </xf>
    <xf numFmtId="0" fontId="75" fillId="0" borderId="0" xfId="0" applyFont="1" applyAlignment="1">
      <alignment horizontal="right"/>
    </xf>
    <xf numFmtId="0" fontId="68" fillId="0" borderId="25" xfId="0" applyFont="1" applyBorder="1" applyAlignment="1">
      <alignment horizontal="center" vertical="center" wrapText="1"/>
    </xf>
    <xf numFmtId="0" fontId="67" fillId="0" borderId="78" xfId="0" applyFont="1" applyBorder="1" applyAlignment="1">
      <alignment horizontal="center" vertical="center" wrapText="1"/>
    </xf>
    <xf numFmtId="0" fontId="67" fillId="0" borderId="57" xfId="0" applyFont="1" applyBorder="1" applyAlignment="1">
      <alignment horizontal="center" vertical="center" wrapText="1"/>
    </xf>
    <xf numFmtId="0" fontId="67" fillId="0" borderId="78" xfId="0" applyFont="1" applyBorder="1" applyAlignment="1">
      <alignment horizontal="left" vertical="top" wrapText="1"/>
    </xf>
    <xf numFmtId="0" fontId="67" fillId="0" borderId="116" xfId="0" applyFont="1" applyBorder="1" applyAlignment="1">
      <alignment horizontal="left" vertical="top" wrapText="1" indent="1"/>
    </xf>
    <xf numFmtId="0" fontId="67" fillId="0" borderId="78" xfId="0" applyFont="1" applyBorder="1" applyAlignment="1">
      <alignment vertical="top" wrapText="1"/>
    </xf>
    <xf numFmtId="0" fontId="67" fillId="0" borderId="116" xfId="0" applyFont="1" applyBorder="1" applyAlignment="1">
      <alignment vertical="top" wrapText="1"/>
    </xf>
    <xf numFmtId="0" fontId="67" fillId="0" borderId="0" xfId="0" applyFont="1" applyAlignment="1">
      <alignment horizontal="justify" vertical="center"/>
    </xf>
    <xf numFmtId="0" fontId="296" fillId="0" borderId="0" xfId="10720" applyFont="1" applyFill="1" applyAlignment="1">
      <alignment horizontal="left" vertical="center"/>
    </xf>
    <xf numFmtId="0" fontId="297" fillId="0" borderId="0" xfId="10721" applyFont="1" applyFill="1" applyAlignment="1">
      <alignment horizontal="center" vertical="center"/>
    </xf>
    <xf numFmtId="0" fontId="263" fillId="0" borderId="0" xfId="10721" applyFont="1" applyFill="1" applyAlignment="1">
      <alignment horizontal="right" vertical="top" wrapText="1"/>
    </xf>
    <xf numFmtId="0" fontId="298" fillId="0" borderId="0" xfId="61" applyFont="1" applyFill="1">
      <alignment vertical="center"/>
    </xf>
    <xf numFmtId="0" fontId="226" fillId="0" borderId="0" xfId="10721" applyFill="1"/>
    <xf numFmtId="0" fontId="302" fillId="0" borderId="14" xfId="10721" applyFont="1" applyFill="1" applyBorder="1" applyAlignment="1">
      <alignment horizontal="center" vertical="center" wrapText="1"/>
    </xf>
    <xf numFmtId="0" fontId="302" fillId="0" borderId="104" xfId="10721" applyFont="1" applyFill="1" applyBorder="1" applyAlignment="1">
      <alignment horizontal="center" vertical="center" wrapText="1"/>
    </xf>
    <xf numFmtId="0" fontId="299" fillId="0" borderId="56" xfId="10721" applyFont="1" applyFill="1" applyBorder="1" applyAlignment="1">
      <alignment horizontal="center" vertical="center" wrapText="1"/>
    </xf>
    <xf numFmtId="0" fontId="302" fillId="0" borderId="56" xfId="10721" applyFont="1" applyFill="1" applyBorder="1" applyAlignment="1">
      <alignment horizontal="center" vertical="center" wrapText="1"/>
    </xf>
    <xf numFmtId="0" fontId="325" fillId="0" borderId="25" xfId="10721" applyFont="1" applyFill="1" applyBorder="1" applyAlignment="1">
      <alignment horizontal="center" vertical="center" wrapText="1"/>
    </xf>
    <xf numFmtId="0" fontId="302" fillId="0" borderId="42" xfId="10721" applyFont="1" applyFill="1" applyBorder="1" applyAlignment="1">
      <alignment horizontal="left" vertical="center" wrapText="1"/>
    </xf>
    <xf numFmtId="0" fontId="302" fillId="0" borderId="78" xfId="10721" applyFont="1" applyFill="1" applyBorder="1" applyAlignment="1">
      <alignment horizontal="left" vertical="center" wrapText="1"/>
    </xf>
    <xf numFmtId="0" fontId="302" fillId="0" borderId="32" xfId="10721" applyFont="1" applyFill="1" applyBorder="1" applyAlignment="1">
      <alignment horizontal="left" vertical="center" wrapText="1"/>
    </xf>
    <xf numFmtId="0" fontId="302" fillId="0" borderId="255" xfId="10721" applyFont="1" applyFill="1" applyBorder="1" applyAlignment="1">
      <alignment horizontal="left" vertical="center" wrapText="1"/>
    </xf>
    <xf numFmtId="0" fontId="302" fillId="0" borderId="179" xfId="10721" applyFont="1" applyFill="1" applyBorder="1" applyAlignment="1">
      <alignment horizontal="left" vertical="center" wrapText="1"/>
    </xf>
    <xf numFmtId="0" fontId="302" fillId="0" borderId="200" xfId="10721" applyFont="1" applyFill="1" applyBorder="1" applyAlignment="1">
      <alignment horizontal="left" vertical="center" wrapText="1"/>
    </xf>
    <xf numFmtId="0" fontId="302" fillId="0" borderId="185" xfId="10721" applyFont="1" applyFill="1" applyBorder="1" applyAlignment="1">
      <alignment horizontal="center" vertical="center" wrapText="1"/>
    </xf>
    <xf numFmtId="0" fontId="302" fillId="0" borderId="185" xfId="10721" applyFont="1" applyFill="1" applyBorder="1" applyAlignment="1">
      <alignment horizontal="left" vertical="center" wrapText="1"/>
    </xf>
    <xf numFmtId="0" fontId="299" fillId="0" borderId="179" xfId="10721" applyFont="1" applyFill="1" applyBorder="1" applyAlignment="1">
      <alignment horizontal="center" vertical="center" wrapText="1"/>
    </xf>
    <xf numFmtId="0" fontId="302" fillId="0" borderId="17" xfId="10721" applyFont="1" applyFill="1" applyBorder="1" applyAlignment="1">
      <alignment horizontal="left" vertical="center" wrapText="1"/>
    </xf>
    <xf numFmtId="0" fontId="302" fillId="0" borderId="256" xfId="10721" applyFont="1" applyFill="1" applyBorder="1" applyAlignment="1">
      <alignment horizontal="left" vertical="center" wrapText="1"/>
    </xf>
    <xf numFmtId="0" fontId="302" fillId="0" borderId="122" xfId="10721" applyFont="1" applyFill="1" applyBorder="1" applyAlignment="1">
      <alignment horizontal="left" vertical="center" wrapText="1"/>
    </xf>
    <xf numFmtId="0" fontId="302" fillId="0" borderId="257" xfId="10721" applyFont="1" applyFill="1" applyBorder="1" applyAlignment="1">
      <alignment horizontal="left" vertical="center" wrapText="1"/>
    </xf>
    <xf numFmtId="0" fontId="302" fillId="0" borderId="140" xfId="10721" applyFont="1" applyFill="1" applyBorder="1" applyAlignment="1">
      <alignment horizontal="left" vertical="center" wrapText="1"/>
    </xf>
    <xf numFmtId="0" fontId="302" fillId="0" borderId="258" xfId="10721" applyFont="1" applyFill="1" applyBorder="1" applyAlignment="1">
      <alignment horizontal="left" vertical="center" wrapText="1"/>
    </xf>
    <xf numFmtId="0" fontId="302" fillId="0" borderId="59" xfId="10721" applyFont="1" applyFill="1" applyBorder="1" applyAlignment="1">
      <alignment horizontal="left" vertical="center" wrapText="1"/>
    </xf>
    <xf numFmtId="0" fontId="302" fillId="0" borderId="116" xfId="10721" applyFont="1" applyFill="1" applyBorder="1" applyAlignment="1">
      <alignment horizontal="left" vertical="center" wrapText="1"/>
    </xf>
    <xf numFmtId="0" fontId="302" fillId="0" borderId="3" xfId="10721" applyFont="1" applyFill="1" applyBorder="1" applyAlignment="1">
      <alignment horizontal="left" vertical="center" wrapText="1"/>
    </xf>
    <xf numFmtId="0" fontId="302" fillId="0" borderId="114" xfId="10721" applyFont="1" applyFill="1" applyBorder="1" applyAlignment="1">
      <alignment horizontal="left" vertical="center" wrapText="1"/>
    </xf>
    <xf numFmtId="0" fontId="302" fillId="0" borderId="19" xfId="10721" applyFont="1" applyFill="1" applyBorder="1" applyAlignment="1">
      <alignment horizontal="left" vertical="center" wrapText="1"/>
    </xf>
    <xf numFmtId="0" fontId="302" fillId="0" borderId="259" xfId="10721" applyFont="1" applyFill="1" applyBorder="1" applyAlignment="1">
      <alignment horizontal="left" vertical="center" wrapText="1"/>
    </xf>
    <xf numFmtId="0" fontId="302" fillId="0" borderId="249" xfId="10721" applyFont="1" applyFill="1" applyBorder="1" applyAlignment="1">
      <alignment horizontal="left" vertical="center" wrapText="1"/>
    </xf>
    <xf numFmtId="0" fontId="302" fillId="0" borderId="260" xfId="10721" applyFont="1" applyFill="1" applyBorder="1" applyAlignment="1">
      <alignment horizontal="left" vertical="center" wrapText="1"/>
    </xf>
    <xf numFmtId="0" fontId="326" fillId="0" borderId="0" xfId="10721" applyFont="1" applyFill="1"/>
    <xf numFmtId="0" fontId="226" fillId="0" borderId="0" xfId="10721" applyFill="1" applyAlignment="1">
      <alignment wrapText="1"/>
    </xf>
    <xf numFmtId="0" fontId="327" fillId="0" borderId="0" xfId="10721" applyFont="1" applyAlignment="1"/>
    <xf numFmtId="0" fontId="327" fillId="0" borderId="0" xfId="10721" applyFont="1"/>
    <xf numFmtId="0" fontId="330" fillId="0" borderId="16" xfId="60" applyFont="1" applyBorder="1">
      <alignment vertical="center"/>
    </xf>
    <xf numFmtId="0" fontId="330" fillId="0" borderId="16" xfId="60" applyFont="1" applyBorder="1" applyAlignment="1" applyProtection="1">
      <alignment horizontal="center" vertical="center"/>
      <protection locked="0"/>
    </xf>
    <xf numFmtId="0" fontId="134" fillId="0" borderId="0" xfId="60" applyFont="1" applyBorder="1" applyAlignment="1">
      <alignment horizontal="left" vertical="center"/>
    </xf>
    <xf numFmtId="0" fontId="134" fillId="0" borderId="0" xfId="60" applyFont="1" applyBorder="1">
      <alignment vertical="center"/>
    </xf>
    <xf numFmtId="0" fontId="134" fillId="0" borderId="0" xfId="60" applyFont="1" applyBorder="1" applyAlignment="1">
      <alignment horizontal="center" vertical="center"/>
    </xf>
    <xf numFmtId="0" fontId="134" fillId="0" borderId="0" xfId="60" applyFont="1" applyBorder="1" applyAlignment="1">
      <alignment vertical="center"/>
    </xf>
    <xf numFmtId="10" fontId="134" fillId="0" borderId="0" xfId="60" applyNumberFormat="1" applyFont="1" applyBorder="1" applyAlignment="1">
      <alignment vertical="center"/>
    </xf>
    <xf numFmtId="10" fontId="134" fillId="0" borderId="0" xfId="60" applyNumberFormat="1" applyFont="1" applyBorder="1" applyAlignment="1">
      <alignment horizontal="center" vertical="center"/>
    </xf>
    <xf numFmtId="0" fontId="330" fillId="0" borderId="0" xfId="60" applyFont="1" applyBorder="1" applyAlignment="1">
      <alignment vertical="center"/>
    </xf>
    <xf numFmtId="0" fontId="330" fillId="0" borderId="0" xfId="60" applyFont="1" applyAlignment="1">
      <alignment vertical="center"/>
    </xf>
    <xf numFmtId="0" fontId="330" fillId="0" borderId="0" xfId="60" applyFont="1">
      <alignment vertical="center"/>
    </xf>
    <xf numFmtId="0" fontId="330" fillId="0" borderId="3" xfId="60" applyFont="1" applyBorder="1" applyAlignment="1">
      <alignment vertical="center"/>
    </xf>
    <xf numFmtId="10" fontId="332" fillId="0" borderId="0" xfId="60" applyNumberFormat="1" applyFont="1" applyBorder="1" applyAlignment="1">
      <alignment horizontal="center" vertical="center"/>
    </xf>
    <xf numFmtId="0" fontId="332" fillId="0" borderId="0" xfId="60" applyFont="1" applyBorder="1">
      <alignment vertical="center"/>
    </xf>
    <xf numFmtId="0" fontId="332" fillId="0" borderId="0" xfId="60" applyFont="1">
      <alignment vertical="center"/>
    </xf>
    <xf numFmtId="0" fontId="330" fillId="0" borderId="0" xfId="60" applyFont="1" applyBorder="1">
      <alignment vertical="center"/>
    </xf>
    <xf numFmtId="0" fontId="331" fillId="0" borderId="0" xfId="60" applyFont="1" applyBorder="1" applyAlignment="1">
      <alignment vertical="center" wrapText="1"/>
    </xf>
    <xf numFmtId="0" fontId="330" fillId="0" borderId="3" xfId="60" applyFont="1" applyBorder="1" applyAlignment="1">
      <alignment vertical="center" wrapText="1"/>
    </xf>
    <xf numFmtId="0" fontId="85" fillId="0" borderId="0" xfId="0" applyFont="1" applyFill="1" applyBorder="1" applyAlignment="1">
      <alignment vertical="center"/>
    </xf>
    <xf numFmtId="0" fontId="0" fillId="0" borderId="0" xfId="0" applyFont="1" applyFill="1" applyBorder="1" applyAlignment="1">
      <alignment vertical="center" wrapText="1"/>
    </xf>
    <xf numFmtId="0" fontId="0" fillId="0" borderId="2" xfId="31" applyFont="1" applyFill="1" applyBorder="1" applyAlignment="1">
      <alignment horizontal="left" vertical="center"/>
    </xf>
    <xf numFmtId="0" fontId="77" fillId="12" borderId="181" xfId="46" applyFont="1" applyFill="1" applyBorder="1" applyAlignment="1">
      <alignment horizontal="left" vertical="center"/>
    </xf>
    <xf numFmtId="0" fontId="77" fillId="12" borderId="220" xfId="46" applyFont="1" applyFill="1" applyBorder="1" applyAlignment="1">
      <alignment horizontal="left" vertical="center"/>
    </xf>
    <xf numFmtId="0" fontId="77" fillId="12" borderId="182" xfId="46" applyFont="1" applyFill="1" applyBorder="1" applyAlignment="1">
      <alignment horizontal="left" vertical="center"/>
    </xf>
    <xf numFmtId="0" fontId="77" fillId="12" borderId="181" xfId="46" applyFont="1" applyFill="1" applyBorder="1" applyAlignment="1">
      <alignment horizontal="left" vertical="center" wrapText="1"/>
    </xf>
    <xf numFmtId="0" fontId="77" fillId="12" borderId="220" xfId="46" applyFont="1" applyFill="1" applyBorder="1" applyAlignment="1">
      <alignment horizontal="left" vertical="center" wrapText="1"/>
    </xf>
    <xf numFmtId="0" fontId="77" fillId="12" borderId="182" xfId="46" applyFont="1" applyFill="1" applyBorder="1" applyAlignment="1">
      <alignment horizontal="left" vertical="center" wrapText="1"/>
    </xf>
    <xf numFmtId="0" fontId="252" fillId="0" borderId="223" xfId="46" applyFont="1" applyBorder="1" applyAlignment="1">
      <alignment horizontal="left" vertical="center"/>
    </xf>
    <xf numFmtId="0" fontId="252" fillId="0" borderId="0" xfId="46" applyFont="1" applyBorder="1" applyAlignment="1">
      <alignment horizontal="left" vertical="center"/>
    </xf>
    <xf numFmtId="0" fontId="77" fillId="0" borderId="181" xfId="46" applyFont="1" applyBorder="1" applyAlignment="1">
      <alignment horizontal="left" vertical="center"/>
    </xf>
    <xf numFmtId="0" fontId="77" fillId="0" borderId="220" xfId="46" applyFont="1" applyBorder="1" applyAlignment="1">
      <alignment horizontal="left" vertical="center"/>
    </xf>
    <xf numFmtId="0" fontId="77" fillId="0" borderId="182" xfId="46" applyFont="1" applyBorder="1" applyAlignment="1">
      <alignment horizontal="left" vertical="center"/>
    </xf>
    <xf numFmtId="38" fontId="77" fillId="0" borderId="181" xfId="3" applyFont="1" applyBorder="1" applyAlignment="1">
      <alignment horizontal="left" vertical="center"/>
    </xf>
    <xf numFmtId="38" fontId="77" fillId="0" borderId="220" xfId="3" applyFont="1" applyBorder="1" applyAlignment="1">
      <alignment horizontal="left" vertical="center"/>
    </xf>
    <xf numFmtId="38" fontId="77" fillId="0" borderId="182" xfId="3" applyFont="1" applyBorder="1" applyAlignment="1">
      <alignment horizontal="left" vertical="center"/>
    </xf>
    <xf numFmtId="0" fontId="77" fillId="0" borderId="187" xfId="46" applyFont="1" applyFill="1" applyBorder="1" applyAlignment="1">
      <alignment horizontal="left" vertical="center" wrapText="1"/>
    </xf>
    <xf numFmtId="0" fontId="77" fillId="0" borderId="181" xfId="46" applyFont="1" applyFill="1" applyBorder="1" applyAlignment="1">
      <alignment horizontal="left" vertical="center" wrapText="1"/>
    </xf>
    <xf numFmtId="0" fontId="77" fillId="0" borderId="220" xfId="46" applyFont="1" applyFill="1" applyBorder="1" applyAlignment="1">
      <alignment horizontal="left" vertical="center" wrapText="1"/>
    </xf>
    <xf numFmtId="0" fontId="77" fillId="0" borderId="182" xfId="46" applyFont="1" applyFill="1" applyBorder="1" applyAlignment="1">
      <alignment horizontal="left" vertical="center"/>
    </xf>
    <xf numFmtId="0" fontId="77" fillId="0" borderId="181" xfId="46" applyFont="1" applyBorder="1" applyAlignment="1">
      <alignment horizontal="left" vertical="center" wrapText="1"/>
    </xf>
    <xf numFmtId="0" fontId="77" fillId="0" borderId="220" xfId="46" applyFont="1" applyBorder="1" applyAlignment="1">
      <alignment horizontal="left" vertical="center" wrapText="1"/>
    </xf>
    <xf numFmtId="0" fontId="77" fillId="0" borderId="182" xfId="46" applyFont="1" applyBorder="1" applyAlignment="1">
      <alignment horizontal="left" vertical="center" wrapText="1"/>
    </xf>
    <xf numFmtId="0" fontId="257" fillId="0" borderId="181" xfId="46" applyFont="1" applyBorder="1" applyAlignment="1">
      <alignment horizontal="left" vertical="center" wrapText="1"/>
    </xf>
    <xf numFmtId="0" fontId="257" fillId="0" borderId="220" xfId="46" applyFont="1" applyBorder="1" applyAlignment="1">
      <alignment horizontal="left" vertical="center" wrapText="1"/>
    </xf>
    <xf numFmtId="0" fontId="257" fillId="0" borderId="182" xfId="46" applyFont="1" applyBorder="1" applyAlignment="1">
      <alignment horizontal="left" vertical="center" wrapText="1"/>
    </xf>
    <xf numFmtId="0" fontId="295" fillId="0" borderId="181" xfId="46" applyFont="1" applyBorder="1" applyAlignment="1">
      <alignment horizontal="left" vertical="center" wrapText="1"/>
    </xf>
    <xf numFmtId="0" fontId="295" fillId="0" borderId="220" xfId="46" applyFont="1" applyBorder="1" applyAlignment="1">
      <alignment horizontal="left" vertical="center"/>
    </xf>
    <xf numFmtId="0" fontId="295" fillId="0" borderId="182" xfId="46" applyFont="1" applyBorder="1" applyAlignment="1">
      <alignment horizontal="left" vertical="center"/>
    </xf>
    <xf numFmtId="0" fontId="248" fillId="0" borderId="181" xfId="46" applyFont="1" applyFill="1" applyBorder="1" applyAlignment="1">
      <alignment horizontal="left" vertical="center"/>
    </xf>
    <xf numFmtId="0" fontId="77" fillId="0" borderId="220" xfId="46" applyFont="1" applyFill="1" applyBorder="1" applyAlignment="1">
      <alignment horizontal="left" vertical="center"/>
    </xf>
    <xf numFmtId="0" fontId="305" fillId="0" borderId="0" xfId="31" applyFont="1" applyFill="1" applyAlignment="1">
      <alignment horizontal="center" vertical="center"/>
    </xf>
    <xf numFmtId="0" fontId="67" fillId="0" borderId="13" xfId="31" applyFont="1" applyFill="1" applyBorder="1" applyAlignment="1">
      <alignment horizontal="left" vertical="center"/>
    </xf>
    <xf numFmtId="58" fontId="67" fillId="0" borderId="13" xfId="31" applyNumberFormat="1" applyFont="1" applyFill="1" applyBorder="1" applyAlignment="1">
      <alignment horizontal="left" vertical="center"/>
    </xf>
    <xf numFmtId="0" fontId="77" fillId="3" borderId="181" xfId="46" applyFont="1" applyFill="1" applyBorder="1" applyAlignment="1">
      <alignment horizontal="center" vertical="center"/>
    </xf>
    <xf numFmtId="0" fontId="77" fillId="3" borderId="220" xfId="46" applyFont="1" applyFill="1" applyBorder="1" applyAlignment="1">
      <alignment horizontal="center" vertical="center"/>
    </xf>
    <xf numFmtId="0" fontId="77" fillId="3" borderId="182" xfId="46" applyFont="1" applyFill="1" applyBorder="1" applyAlignment="1">
      <alignment horizontal="center" vertical="center"/>
    </xf>
    <xf numFmtId="14" fontId="106" fillId="0" borderId="136" xfId="52" applyNumberFormat="1" applyFont="1" applyFill="1" applyBorder="1" applyAlignment="1">
      <alignment horizontal="center" vertical="center" wrapText="1" shrinkToFit="1"/>
    </xf>
    <xf numFmtId="0" fontId="106" fillId="0" borderId="136" xfId="52" applyFont="1" applyFill="1" applyBorder="1" applyAlignment="1">
      <alignment horizontal="center" vertical="center" wrapText="1" shrinkToFit="1"/>
    </xf>
    <xf numFmtId="0" fontId="106" fillId="0" borderId="24" xfId="52" applyFont="1" applyFill="1" applyBorder="1" applyAlignment="1">
      <alignment horizontal="center" vertical="center" wrapText="1" shrinkToFit="1"/>
    </xf>
    <xf numFmtId="0" fontId="212" fillId="0" borderId="15" xfId="52" applyFont="1" applyFill="1" applyBorder="1" applyAlignment="1">
      <alignment horizontal="center" vertical="center" shrinkToFit="1"/>
    </xf>
    <xf numFmtId="0" fontId="212" fillId="0" borderId="57" xfId="52" applyFont="1" applyFill="1" applyBorder="1" applyAlignment="1">
      <alignment horizontal="center" vertical="center" shrinkToFit="1"/>
    </xf>
    <xf numFmtId="0" fontId="212" fillId="0" borderId="215" xfId="52" applyFont="1" applyFill="1" applyBorder="1" applyAlignment="1">
      <alignment horizontal="center" vertical="center" shrinkToFit="1"/>
    </xf>
    <xf numFmtId="0" fontId="212" fillId="0" borderId="26" xfId="52" applyFont="1" applyFill="1" applyBorder="1" applyAlignment="1">
      <alignment horizontal="center" vertical="center" shrinkToFit="1"/>
    </xf>
    <xf numFmtId="203" fontId="71" fillId="0" borderId="216" xfId="52" applyNumberFormat="1" applyFont="1" applyFill="1" applyBorder="1" applyAlignment="1">
      <alignment horizontal="center" vertical="center" wrapText="1" shrinkToFit="1"/>
    </xf>
    <xf numFmtId="203" fontId="71" fillId="0" borderId="217" xfId="52" applyNumberFormat="1" applyFont="1" applyFill="1" applyBorder="1" applyAlignment="1">
      <alignment horizontal="center" vertical="center" wrapText="1" shrinkToFit="1"/>
    </xf>
    <xf numFmtId="185" fontId="75" fillId="6" borderId="218" xfId="52" applyNumberFormat="1" applyFont="1" applyFill="1" applyBorder="1" applyAlignment="1">
      <alignment horizontal="center" vertical="center" wrapText="1" shrinkToFit="1"/>
    </xf>
    <xf numFmtId="185" fontId="75" fillId="6" borderId="219" xfId="52" applyNumberFormat="1" applyFont="1" applyFill="1" applyBorder="1" applyAlignment="1">
      <alignment horizontal="center" vertical="center" wrapText="1" shrinkToFit="1"/>
    </xf>
    <xf numFmtId="178" fontId="71" fillId="0" borderId="223" xfId="52" applyNumberFormat="1" applyFont="1" applyFill="1" applyBorder="1" applyAlignment="1">
      <alignment horizontal="center" vertical="center" shrinkToFit="1"/>
    </xf>
    <xf numFmtId="178" fontId="71" fillId="0" borderId="183" xfId="52" applyNumberFormat="1" applyFont="1" applyFill="1" applyBorder="1" applyAlignment="1">
      <alignment horizontal="center" vertical="center" shrinkToFit="1"/>
    </xf>
    <xf numFmtId="178" fontId="71" fillId="0" borderId="0" xfId="52" applyNumberFormat="1" applyFont="1" applyFill="1" applyBorder="1" applyAlignment="1">
      <alignment horizontal="center" vertical="center" shrinkToFit="1"/>
    </xf>
    <xf numFmtId="178" fontId="71" fillId="0" borderId="58" xfId="52" applyNumberFormat="1" applyFont="1" applyFill="1" applyBorder="1" applyAlignment="1">
      <alignment horizontal="center" vertical="center" shrinkToFit="1"/>
    </xf>
    <xf numFmtId="178" fontId="75" fillId="6" borderId="13" xfId="52" applyNumberFormat="1" applyFont="1" applyFill="1" applyBorder="1" applyAlignment="1">
      <alignment horizontal="left" vertical="center" wrapText="1" shrinkToFit="1"/>
    </xf>
    <xf numFmtId="178" fontId="75" fillId="6" borderId="102" xfId="52" applyNumberFormat="1" applyFont="1" applyFill="1" applyBorder="1" applyAlignment="1">
      <alignment horizontal="left" vertical="center" wrapText="1" shrinkToFit="1"/>
    </xf>
    <xf numFmtId="178" fontId="71" fillId="0" borderId="223" xfId="52" applyNumberFormat="1" applyFont="1" applyFill="1" applyBorder="1" applyAlignment="1">
      <alignment horizontal="center" vertical="center" wrapText="1" shrinkToFit="1"/>
    </xf>
    <xf numFmtId="178" fontId="71" fillId="0" borderId="183" xfId="52" applyNumberFormat="1" applyFont="1" applyFill="1" applyBorder="1" applyAlignment="1">
      <alignment horizontal="center" vertical="center" wrapText="1" shrinkToFit="1"/>
    </xf>
    <xf numFmtId="178" fontId="71" fillId="0" borderId="0" xfId="52" applyNumberFormat="1" applyFont="1" applyFill="1" applyBorder="1" applyAlignment="1">
      <alignment horizontal="center" vertical="center" wrapText="1" shrinkToFit="1"/>
    </xf>
    <xf numFmtId="178" fontId="71" fillId="0" borderId="58" xfId="52" applyNumberFormat="1" applyFont="1" applyFill="1" applyBorder="1" applyAlignment="1">
      <alignment horizontal="center" vertical="center" wrapText="1" shrinkToFit="1"/>
    </xf>
    <xf numFmtId="178" fontId="71" fillId="0" borderId="220" xfId="52" applyNumberFormat="1" applyFont="1" applyFill="1" applyBorder="1" applyAlignment="1">
      <alignment horizontal="center" vertical="center" shrinkToFit="1"/>
    </xf>
    <xf numFmtId="178" fontId="71" fillId="0" borderId="221" xfId="52" applyNumberFormat="1" applyFont="1" applyFill="1" applyBorder="1" applyAlignment="1">
      <alignment horizontal="center" vertical="center" shrinkToFit="1"/>
    </xf>
    <xf numFmtId="178" fontId="71" fillId="0" borderId="220" xfId="52" applyNumberFormat="1" applyFont="1" applyFill="1" applyBorder="1" applyAlignment="1">
      <alignment horizontal="center" vertical="center" wrapText="1" shrinkToFit="1"/>
    </xf>
    <xf numFmtId="178" fontId="71" fillId="0" borderId="221" xfId="52" applyNumberFormat="1" applyFont="1" applyFill="1" applyBorder="1" applyAlignment="1">
      <alignment horizontal="center" vertical="center" wrapText="1" shrinkToFit="1"/>
    </xf>
    <xf numFmtId="178" fontId="71" fillId="0" borderId="77" xfId="52" applyNumberFormat="1" applyFont="1" applyFill="1" applyBorder="1" applyAlignment="1">
      <alignment horizontal="center" vertical="center" shrinkToFit="1"/>
    </xf>
    <xf numFmtId="178" fontId="71" fillId="0" borderId="76" xfId="52" applyNumberFormat="1" applyFont="1" applyFill="1" applyBorder="1" applyAlignment="1">
      <alignment horizontal="center" vertical="center" shrinkToFit="1"/>
    </xf>
    <xf numFmtId="0" fontId="52" fillId="0" borderId="200" xfId="52" applyFont="1" applyBorder="1" applyAlignment="1">
      <alignment horizontal="center" vertical="center" wrapText="1"/>
    </xf>
    <xf numFmtId="0" fontId="52" fillId="0" borderId="114" xfId="52" applyFont="1" applyBorder="1" applyAlignment="1">
      <alignment horizontal="center" vertical="center" wrapText="1"/>
    </xf>
    <xf numFmtId="14" fontId="52" fillId="0" borderId="200" xfId="52" applyNumberFormat="1" applyFont="1" applyBorder="1" applyAlignment="1">
      <alignment horizontal="center" vertical="center" shrinkToFit="1"/>
    </xf>
    <xf numFmtId="14" fontId="52" fillId="0" borderId="114" xfId="52" applyNumberFormat="1" applyFont="1" applyBorder="1" applyAlignment="1">
      <alignment horizontal="center" vertical="center" shrinkToFit="1"/>
    </xf>
    <xf numFmtId="0" fontId="52" fillId="0" borderId="78" xfId="52" applyFont="1" applyBorder="1" applyAlignment="1">
      <alignment horizontal="center" vertical="center"/>
    </xf>
    <xf numFmtId="0" fontId="52" fillId="0" borderId="116" xfId="52" applyFont="1" applyBorder="1" applyAlignment="1">
      <alignment horizontal="center" vertical="center"/>
    </xf>
    <xf numFmtId="14" fontId="52" fillId="0" borderId="78" xfId="52" applyNumberFormat="1" applyFont="1" applyBorder="1" applyAlignment="1">
      <alignment horizontal="center" vertical="center" shrinkToFit="1"/>
    </xf>
    <xf numFmtId="14" fontId="52" fillId="0" borderId="79" xfId="52" applyNumberFormat="1" applyFont="1" applyBorder="1" applyAlignment="1">
      <alignment horizontal="center" vertical="center" shrinkToFit="1"/>
    </xf>
    <xf numFmtId="14" fontId="52" fillId="0" borderId="200" xfId="52" applyNumberFormat="1" applyFont="1" applyBorder="1" applyAlignment="1">
      <alignment horizontal="center" vertical="center" wrapText="1" shrinkToFit="1"/>
    </xf>
    <xf numFmtId="14" fontId="52" fillId="0" borderId="114" xfId="52" applyNumberFormat="1" applyFont="1" applyBorder="1" applyAlignment="1">
      <alignment horizontal="center" vertical="center" wrapText="1" shrinkToFit="1"/>
    </xf>
    <xf numFmtId="0" fontId="54" fillId="0" borderId="0" xfId="0" applyFont="1" applyFill="1" applyAlignment="1">
      <alignment vertical="top" wrapText="1"/>
    </xf>
    <xf numFmtId="0" fontId="54" fillId="0" borderId="0" xfId="0" applyFont="1" applyFill="1" applyAlignment="1">
      <alignment vertical="top"/>
    </xf>
    <xf numFmtId="0" fontId="0" fillId="0" borderId="0" xfId="0" applyFont="1" applyAlignment="1">
      <alignment vertical="top"/>
    </xf>
    <xf numFmtId="0" fontId="54" fillId="0" borderId="0" xfId="0" applyFont="1" applyFill="1" applyAlignment="1">
      <alignment vertical="center"/>
    </xf>
    <xf numFmtId="0" fontId="56" fillId="0" borderId="0" xfId="0" applyFont="1" applyAlignment="1">
      <alignment vertical="center"/>
    </xf>
    <xf numFmtId="178" fontId="60" fillId="0" borderId="13" xfId="0" applyNumberFormat="1" applyFont="1" applyFill="1" applyBorder="1" applyAlignment="1" applyProtection="1">
      <alignment horizontal="center" vertical="center"/>
      <protection locked="0"/>
    </xf>
    <xf numFmtId="0" fontId="54" fillId="0" borderId="13" xfId="0" applyFont="1" applyFill="1" applyBorder="1" applyAlignment="1">
      <alignment horizontal="center" vertical="center" shrinkToFit="1"/>
    </xf>
    <xf numFmtId="0" fontId="60" fillId="0" borderId="9" xfId="0" applyFont="1" applyFill="1" applyBorder="1" applyAlignment="1">
      <alignment horizontal="center" vertical="center" wrapText="1"/>
    </xf>
    <xf numFmtId="0" fontId="60" fillId="0" borderId="8" xfId="0" applyFont="1" applyFill="1" applyBorder="1" applyAlignment="1">
      <alignment horizontal="center" vertical="center" wrapText="1"/>
    </xf>
    <xf numFmtId="0" fontId="60" fillId="0" borderId="27" xfId="0" applyFont="1" applyFill="1" applyBorder="1" applyAlignment="1">
      <alignment horizontal="center" vertical="center" wrapText="1"/>
    </xf>
    <xf numFmtId="0" fontId="60" fillId="0" borderId="9" xfId="0" applyFont="1" applyFill="1" applyBorder="1" applyAlignment="1">
      <alignment horizontal="right" vertical="center"/>
    </xf>
    <xf numFmtId="0" fontId="60" fillId="0" borderId="8" xfId="0" applyFont="1" applyFill="1" applyBorder="1" applyAlignment="1">
      <alignment horizontal="right" vertical="center"/>
    </xf>
    <xf numFmtId="0" fontId="60" fillId="0" borderId="27" xfId="0" applyFont="1" applyFill="1" applyBorder="1" applyAlignment="1">
      <alignment horizontal="right" vertical="center"/>
    </xf>
    <xf numFmtId="0" fontId="153" fillId="0" borderId="0" xfId="0" applyNumberFormat="1" applyFont="1" applyFill="1" applyBorder="1" applyAlignment="1">
      <alignment vertical="center" shrinkToFit="1"/>
    </xf>
    <xf numFmtId="0" fontId="140" fillId="0" borderId="0" xfId="0" applyFont="1" applyAlignment="1">
      <alignment vertical="center" shrinkToFit="1"/>
    </xf>
    <xf numFmtId="0" fontId="54" fillId="0" borderId="9" xfId="0" applyFont="1" applyFill="1" applyBorder="1" applyAlignment="1">
      <alignment horizontal="left" vertical="center"/>
    </xf>
    <xf numFmtId="0" fontId="54" fillId="0" borderId="8" xfId="0" applyFont="1" applyFill="1" applyBorder="1" applyAlignment="1">
      <alignment horizontal="left" vertical="center"/>
    </xf>
    <xf numFmtId="0" fontId="0" fillId="0" borderId="8" xfId="0" applyFont="1" applyBorder="1" applyAlignment="1">
      <alignment horizontal="left" vertical="center"/>
    </xf>
    <xf numFmtId="0" fontId="0" fillId="0" borderId="27" xfId="0" applyFont="1" applyBorder="1" applyAlignment="1">
      <alignment horizontal="left" vertical="center"/>
    </xf>
    <xf numFmtId="14" fontId="54" fillId="0" borderId="1" xfId="0" applyNumberFormat="1" applyFont="1" applyFill="1" applyBorder="1" applyAlignment="1">
      <alignment horizontal="left" vertical="center" shrinkToFit="1"/>
    </xf>
    <xf numFmtId="0" fontId="54" fillId="0" borderId="1" xfId="0" applyFont="1" applyFill="1" applyBorder="1" applyAlignment="1">
      <alignment horizontal="left" vertical="center" shrinkToFit="1"/>
    </xf>
    <xf numFmtId="0" fontId="60" fillId="0" borderId="2" xfId="0" applyFont="1" applyFill="1" applyBorder="1" applyAlignment="1">
      <alignment horizontal="distributed" vertical="center" wrapText="1"/>
    </xf>
    <xf numFmtId="0" fontId="65" fillId="0" borderId="10" xfId="0" applyFont="1" applyFill="1" applyBorder="1" applyAlignment="1">
      <alignment horizontal="distributed" vertical="center"/>
    </xf>
    <xf numFmtId="0" fontId="65" fillId="0" borderId="5" xfId="0" applyFont="1" applyFill="1" applyBorder="1" applyAlignment="1">
      <alignment horizontal="distributed" vertical="center"/>
    </xf>
    <xf numFmtId="0" fontId="65" fillId="0" borderId="6" xfId="0" applyFont="1" applyFill="1" applyBorder="1" applyAlignment="1">
      <alignment horizontal="distributed" vertical="center"/>
    </xf>
    <xf numFmtId="0" fontId="60" fillId="0" borderId="176" xfId="0" applyFont="1" applyFill="1" applyBorder="1" applyAlignment="1">
      <alignment horizontal="center" vertical="center"/>
    </xf>
    <xf numFmtId="0" fontId="77" fillId="0" borderId="223" xfId="0" applyFont="1" applyBorder="1" applyAlignment="1">
      <alignment horizontal="left" vertical="center"/>
    </xf>
    <xf numFmtId="0" fontId="77" fillId="0" borderId="180" xfId="0" applyFont="1" applyBorder="1" applyAlignment="1">
      <alignment horizontal="left" vertical="center"/>
    </xf>
    <xf numFmtId="0" fontId="56" fillId="0" borderId="0" xfId="0" applyFont="1" applyFill="1" applyAlignment="1">
      <alignment horizontal="right" vertical="center"/>
    </xf>
    <xf numFmtId="0" fontId="54" fillId="0" borderId="13" xfId="0" applyFont="1" applyFill="1" applyBorder="1" applyAlignment="1">
      <alignment horizontal="left" vertical="center" shrinkToFit="1"/>
    </xf>
    <xf numFmtId="0" fontId="65" fillId="0" borderId="9" xfId="0" applyFont="1" applyFill="1" applyBorder="1" applyAlignment="1">
      <alignment horizontal="left" vertical="center"/>
    </xf>
    <xf numFmtId="0" fontId="65" fillId="0" borderId="8" xfId="0" applyFont="1" applyFill="1" applyBorder="1" applyAlignment="1">
      <alignment horizontal="left" vertical="center"/>
    </xf>
    <xf numFmtId="0" fontId="65" fillId="0" borderId="27" xfId="0" applyFont="1" applyFill="1" applyBorder="1" applyAlignment="1">
      <alignment horizontal="left" vertical="center"/>
    </xf>
    <xf numFmtId="0" fontId="54" fillId="0" borderId="1" xfId="0" applyFont="1" applyFill="1" applyBorder="1" applyAlignment="1">
      <alignment vertical="center" shrinkToFit="1"/>
    </xf>
    <xf numFmtId="0" fontId="0" fillId="0" borderId="13" xfId="0" applyBorder="1" applyAlignment="1">
      <alignment vertical="center" shrinkToFit="1"/>
    </xf>
    <xf numFmtId="0" fontId="54" fillId="0" borderId="9" xfId="0" applyFont="1" applyFill="1" applyBorder="1" applyAlignment="1">
      <alignment horizontal="center" vertical="center" wrapText="1"/>
    </xf>
    <xf numFmtId="0" fontId="54" fillId="0" borderId="8" xfId="0" applyFont="1" applyFill="1" applyBorder="1" applyAlignment="1">
      <alignment horizontal="center" vertical="center" wrapText="1"/>
    </xf>
    <xf numFmtId="0" fontId="54" fillId="0" borderId="27" xfId="0" applyFont="1" applyFill="1" applyBorder="1" applyAlignment="1">
      <alignment horizontal="center" vertical="center" wrapText="1"/>
    </xf>
    <xf numFmtId="178" fontId="60" fillId="0" borderId="13" xfId="0" applyNumberFormat="1" applyFont="1" applyFill="1" applyBorder="1" applyAlignment="1">
      <alignment horizontal="right" vertical="center"/>
    </xf>
    <xf numFmtId="0" fontId="60" fillId="0" borderId="13" xfId="0" applyFont="1" applyFill="1" applyBorder="1" applyAlignment="1">
      <alignment horizontal="left" vertical="center" shrinkToFit="1"/>
    </xf>
    <xf numFmtId="0" fontId="54" fillId="0" borderId="8" xfId="0" applyFont="1" applyFill="1" applyBorder="1" applyAlignment="1">
      <alignment horizontal="left" vertical="center" shrinkToFit="1"/>
    </xf>
    <xf numFmtId="0" fontId="60" fillId="0" borderId="0" xfId="0" applyFont="1" applyFill="1" applyAlignment="1">
      <alignment horizontal="left" vertical="center" shrinkToFit="1"/>
    </xf>
    <xf numFmtId="0" fontId="60" fillId="0" borderId="0" xfId="0" applyFont="1" applyFill="1" applyAlignment="1">
      <alignment horizontal="left" vertical="top" wrapText="1"/>
    </xf>
    <xf numFmtId="176" fontId="54" fillId="0" borderId="13" xfId="0" applyNumberFormat="1" applyFont="1" applyFill="1" applyBorder="1" applyAlignment="1">
      <alignment horizontal="center" vertical="center" shrinkToFit="1"/>
    </xf>
    <xf numFmtId="0" fontId="61" fillId="0" borderId="3" xfId="0" applyFont="1" applyFill="1" applyBorder="1" applyAlignment="1">
      <alignment horizontal="left" vertical="center" shrinkToFit="1"/>
    </xf>
    <xf numFmtId="0" fontId="61" fillId="0" borderId="0" xfId="0" applyFont="1" applyFill="1" applyAlignment="1">
      <alignment horizontal="left" vertical="center" shrinkToFit="1"/>
    </xf>
    <xf numFmtId="0" fontId="61" fillId="0" borderId="0" xfId="0" applyFont="1" applyFill="1" applyBorder="1" applyAlignment="1">
      <alignment horizontal="left" vertical="center" shrinkToFit="1"/>
    </xf>
    <xf numFmtId="0" fontId="57" fillId="0" borderId="0" xfId="0" applyFont="1" applyFill="1" applyAlignment="1">
      <alignment horizontal="left" vertical="center"/>
    </xf>
    <xf numFmtId="0" fontId="61" fillId="0" borderId="4" xfId="0" applyFont="1" applyFill="1" applyBorder="1" applyAlignment="1">
      <alignment horizontal="left" vertical="center" shrinkToFit="1"/>
    </xf>
    <xf numFmtId="0" fontId="143" fillId="0" borderId="0" xfId="0" quotePrefix="1" applyFont="1" applyFill="1" applyAlignment="1">
      <alignment horizontal="left" vertical="center" shrinkToFit="1"/>
    </xf>
    <xf numFmtId="0" fontId="143" fillId="0" borderId="0" xfId="0" applyFont="1" applyFill="1" applyAlignment="1">
      <alignment horizontal="left" vertical="center" shrinkToFit="1"/>
    </xf>
    <xf numFmtId="0" fontId="61" fillId="0" borderId="3" xfId="0" applyFont="1" applyFill="1" applyBorder="1" applyAlignment="1">
      <alignment horizontal="left" vertical="center"/>
    </xf>
    <xf numFmtId="0" fontId="61" fillId="0" borderId="0" xfId="0" applyFont="1" applyFill="1" applyAlignment="1">
      <alignment horizontal="left" vertical="center"/>
    </xf>
    <xf numFmtId="0" fontId="60" fillId="0" borderId="0" xfId="0" applyFont="1" applyFill="1" applyAlignment="1">
      <alignment vertical="center" wrapText="1"/>
    </xf>
    <xf numFmtId="0" fontId="60" fillId="0" borderId="0" xfId="0" applyFont="1" applyAlignment="1">
      <alignment vertical="center" wrapText="1"/>
    </xf>
    <xf numFmtId="0" fontId="60" fillId="0" borderId="0" xfId="0" applyFont="1" applyFill="1" applyAlignment="1">
      <alignment vertical="center"/>
    </xf>
    <xf numFmtId="0" fontId="0" fillId="0" borderId="0" xfId="0" applyFont="1" applyAlignment="1">
      <alignment vertical="center"/>
    </xf>
    <xf numFmtId="0" fontId="61" fillId="0" borderId="3" xfId="0" applyFont="1" applyFill="1" applyBorder="1" applyAlignment="1">
      <alignment horizontal="left" vertical="center" wrapText="1"/>
    </xf>
    <xf numFmtId="0" fontId="61" fillId="0" borderId="0" xfId="0" applyFont="1" applyFill="1" applyAlignment="1">
      <alignment horizontal="left" vertical="center" wrapText="1"/>
    </xf>
    <xf numFmtId="0" fontId="59" fillId="0" borderId="0" xfId="0" applyFont="1" applyFill="1" applyAlignment="1">
      <alignment horizontal="center" vertical="center"/>
    </xf>
    <xf numFmtId="0" fontId="59" fillId="0" borderId="0" xfId="0" applyFont="1" applyFill="1" applyAlignment="1">
      <alignment horizontal="center" vertical="center" wrapText="1"/>
    </xf>
    <xf numFmtId="0" fontId="60" fillId="0" borderId="0" xfId="0" applyFont="1" applyFill="1" applyAlignment="1">
      <alignment horizontal="center" vertical="center"/>
    </xf>
    <xf numFmtId="0" fontId="56" fillId="0" borderId="3" xfId="0" applyFont="1" applyFill="1" applyBorder="1" applyAlignment="1">
      <alignment horizontal="left" vertical="center" wrapText="1"/>
    </xf>
    <xf numFmtId="0" fontId="56" fillId="0" borderId="0" xfId="0" applyFont="1" applyFill="1" applyAlignment="1">
      <alignment horizontal="left" vertical="center" wrapText="1"/>
    </xf>
    <xf numFmtId="0" fontId="54" fillId="0" borderId="0" xfId="0" quotePrefix="1" applyFont="1" applyFill="1" applyAlignment="1">
      <alignment horizontal="left" vertical="center" shrinkToFit="1"/>
    </xf>
    <xf numFmtId="0" fontId="0" fillId="0" borderId="0" xfId="0" applyAlignment="1">
      <alignment vertical="center"/>
    </xf>
    <xf numFmtId="0" fontId="54" fillId="0" borderId="0" xfId="0" applyFont="1" applyFill="1" applyAlignment="1">
      <alignment horizontal="left" vertical="center" shrinkToFit="1"/>
    </xf>
    <xf numFmtId="0" fontId="144" fillId="0" borderId="0" xfId="0" applyFont="1" applyFill="1" applyAlignment="1">
      <alignment horizontal="left" vertical="center" shrinkToFit="1"/>
    </xf>
    <xf numFmtId="0" fontId="143" fillId="0" borderId="0" xfId="0" quotePrefix="1" applyFont="1" applyFill="1" applyAlignment="1">
      <alignment horizontal="right" vertical="center" shrinkToFit="1"/>
    </xf>
    <xf numFmtId="0" fontId="143" fillId="0" borderId="0" xfId="0" applyFont="1" applyFill="1" applyAlignment="1">
      <alignment horizontal="right" vertical="center" shrinkToFit="1"/>
    </xf>
    <xf numFmtId="0" fontId="54" fillId="0" borderId="0" xfId="0" applyFont="1" applyFill="1" applyAlignment="1">
      <alignment horizontal="center" vertical="center" shrinkToFit="1"/>
    </xf>
    <xf numFmtId="0" fontId="129" fillId="0" borderId="0" xfId="0" applyFont="1" applyBorder="1" applyAlignment="1">
      <alignment horizontal="left" wrapText="1"/>
    </xf>
    <xf numFmtId="0" fontId="0" fillId="0" borderId="0" xfId="0" applyBorder="1" applyAlignment="1">
      <alignment wrapText="1"/>
    </xf>
    <xf numFmtId="178" fontId="60" fillId="0" borderId="0" xfId="0" quotePrefix="1" applyNumberFormat="1" applyFont="1" applyFill="1" applyAlignment="1">
      <alignment horizontal="center" vertical="center" shrinkToFit="1"/>
    </xf>
    <xf numFmtId="178" fontId="0" fillId="0" borderId="0" xfId="0" applyNumberFormat="1" applyAlignment="1">
      <alignment horizontal="center"/>
    </xf>
    <xf numFmtId="0" fontId="63" fillId="0" borderId="0" xfId="0" applyFont="1" applyFill="1" applyAlignment="1">
      <alignment vertical="center"/>
    </xf>
    <xf numFmtId="0" fontId="63" fillId="0" borderId="0" xfId="0" applyFont="1" applyAlignment="1">
      <alignment vertical="center"/>
    </xf>
    <xf numFmtId="0" fontId="131" fillId="0" borderId="13" xfId="0" applyFont="1" applyBorder="1" applyAlignment="1">
      <alignment horizontal="center"/>
    </xf>
    <xf numFmtId="178" fontId="131" fillId="0" borderId="0" xfId="0" applyNumberFormat="1" applyFont="1" applyAlignment="1">
      <alignment horizontal="center"/>
    </xf>
    <xf numFmtId="178" fontId="131" fillId="0" borderId="0" xfId="0" applyNumberFormat="1" applyFont="1" applyAlignment="1"/>
    <xf numFmtId="0" fontId="136" fillId="0" borderId="0" xfId="0" applyFont="1" applyAlignment="1"/>
    <xf numFmtId="0" fontId="65" fillId="0" borderId="0" xfId="0" applyFont="1" applyAlignment="1">
      <alignment horizontal="left" wrapText="1"/>
    </xf>
    <xf numFmtId="0" fontId="210" fillId="0" borderId="0" xfId="0" applyFont="1" applyAlignment="1">
      <alignment horizontal="center" vertical="center"/>
    </xf>
    <xf numFmtId="0" fontId="77" fillId="0" borderId="0" xfId="0" applyFont="1" applyAlignment="1">
      <alignment horizontal="left" vertical="top" wrapText="1"/>
    </xf>
    <xf numFmtId="0" fontId="131" fillId="0" borderId="0" xfId="0" applyFont="1" applyAlignment="1">
      <alignment vertical="top" wrapText="1"/>
    </xf>
    <xf numFmtId="0" fontId="0" fillId="0" borderId="0" xfId="0" applyFont="1" applyAlignment="1">
      <alignment vertical="top" wrapText="1"/>
    </xf>
    <xf numFmtId="0" fontId="77" fillId="0" borderId="0" xfId="0" applyFont="1" applyAlignment="1">
      <alignment vertical="distributed" wrapText="1"/>
    </xf>
    <xf numFmtId="0" fontId="77" fillId="0" borderId="0" xfId="0" applyFont="1" applyAlignment="1"/>
    <xf numFmtId="0" fontId="173" fillId="0" borderId="9" xfId="0" applyFont="1" applyBorder="1" applyAlignment="1">
      <alignment horizontal="center" vertical="center"/>
    </xf>
    <xf numFmtId="0" fontId="173" fillId="0" borderId="8" xfId="0" applyFont="1" applyBorder="1" applyAlignment="1">
      <alignment horizontal="center" vertical="center"/>
    </xf>
    <xf numFmtId="0" fontId="173" fillId="0" borderId="27" xfId="0" applyFont="1" applyBorder="1" applyAlignment="1">
      <alignment horizontal="center" vertical="center"/>
    </xf>
    <xf numFmtId="0" fontId="173" fillId="0" borderId="7" xfId="0" applyFont="1" applyBorder="1" applyAlignment="1">
      <alignment horizontal="center" vertical="center"/>
    </xf>
    <xf numFmtId="0" fontId="100" fillId="0" borderId="7" xfId="0" applyFont="1" applyFill="1" applyBorder="1" applyAlignment="1">
      <alignment wrapText="1"/>
    </xf>
    <xf numFmtId="0" fontId="100" fillId="0" borderId="7" xfId="0" applyFont="1" applyFill="1" applyBorder="1" applyAlignment="1">
      <alignment horizontal="center" wrapText="1"/>
    </xf>
    <xf numFmtId="49" fontId="67" fillId="0" borderId="0" xfId="0" applyNumberFormat="1" applyFont="1" applyFill="1" applyBorder="1" applyAlignment="1">
      <alignment vertical="center"/>
    </xf>
    <xf numFmtId="49" fontId="67" fillId="2" borderId="0" xfId="0" applyNumberFormat="1" applyFont="1" applyFill="1" applyBorder="1" applyAlignment="1">
      <alignment vertical="center"/>
    </xf>
    <xf numFmtId="0" fontId="68" fillId="0" borderId="0" xfId="0" applyFont="1" applyFill="1" applyBorder="1" applyAlignment="1">
      <alignment horizontal="left" vertical="center"/>
    </xf>
    <xf numFmtId="0" fontId="185" fillId="0" borderId="106" xfId="0" applyFont="1" applyFill="1" applyBorder="1" applyAlignment="1">
      <alignment horizontal="left" vertical="center"/>
    </xf>
    <xf numFmtId="0" fontId="185" fillId="0" borderId="33" xfId="0" applyFont="1" applyFill="1" applyBorder="1" applyAlignment="1">
      <alignment horizontal="left" vertical="center"/>
    </xf>
    <xf numFmtId="0" fontId="185" fillId="0" borderId="82" xfId="0" applyFont="1" applyFill="1" applyBorder="1" applyAlignment="1">
      <alignment horizontal="left" vertical="center"/>
    </xf>
    <xf numFmtId="178" fontId="68" fillId="0" borderId="0" xfId="0" applyNumberFormat="1" applyFont="1" applyFill="1" applyBorder="1" applyAlignment="1">
      <alignment horizontal="center" vertical="center" shrinkToFit="1"/>
    </xf>
    <xf numFmtId="0" fontId="68" fillId="0" borderId="0" xfId="0" applyFont="1" applyFill="1" applyBorder="1" applyAlignment="1">
      <alignment horizontal="left" vertical="center" wrapText="1"/>
    </xf>
    <xf numFmtId="0" fontId="68" fillId="0" borderId="0" xfId="0" applyFont="1" applyFill="1" applyBorder="1" applyAlignment="1">
      <alignment horizontal="center" vertical="center"/>
    </xf>
    <xf numFmtId="0" fontId="69" fillId="0" borderId="13" xfId="0" applyFont="1" applyFill="1" applyBorder="1" applyAlignment="1">
      <alignment horizontal="center" vertical="center" shrinkToFit="1"/>
    </xf>
    <xf numFmtId="0" fontId="322" fillId="0" borderId="0" xfId="0" applyFont="1" applyFill="1" applyBorder="1" applyAlignment="1">
      <alignment horizontal="left" vertical="center" wrapText="1"/>
    </xf>
    <xf numFmtId="178" fontId="68" fillId="0" borderId="13" xfId="0" applyNumberFormat="1" applyFont="1" applyFill="1" applyBorder="1" applyAlignment="1">
      <alignment horizontal="center" vertical="center" shrinkToFit="1"/>
    </xf>
    <xf numFmtId="0" fontId="71" fillId="0" borderId="0" xfId="0" applyFont="1" applyFill="1" applyBorder="1" applyAlignment="1">
      <alignment horizontal="left" vertical="center" shrinkToFit="1"/>
    </xf>
    <xf numFmtId="0" fontId="71" fillId="0" borderId="0" xfId="0" applyFont="1" applyFill="1" applyBorder="1" applyAlignment="1">
      <alignment horizontal="center" vertical="center"/>
    </xf>
    <xf numFmtId="0" fontId="70" fillId="0" borderId="0" xfId="0" applyFont="1" applyFill="1" applyBorder="1" applyAlignment="1">
      <alignment horizontal="left" vertical="center" shrinkToFit="1"/>
    </xf>
    <xf numFmtId="0" fontId="71" fillId="0" borderId="0" xfId="0" applyFont="1" applyAlignment="1">
      <alignment vertical="center" shrinkToFit="1"/>
    </xf>
    <xf numFmtId="0" fontId="323" fillId="0" borderId="185" xfId="0" applyFont="1" applyFill="1" applyBorder="1" applyAlignment="1">
      <alignment horizontal="center" vertical="center" wrapText="1"/>
    </xf>
    <xf numFmtId="0" fontId="323" fillId="0" borderId="16" xfId="0" applyFont="1" applyFill="1" applyBorder="1" applyAlignment="1">
      <alignment horizontal="center" vertical="center" wrapText="1"/>
    </xf>
    <xf numFmtId="0" fontId="215" fillId="0" borderId="179" xfId="0" applyFont="1" applyFill="1" applyBorder="1" applyAlignment="1">
      <alignment horizontal="left" vertical="center" wrapText="1"/>
    </xf>
    <xf numFmtId="0" fontId="215" fillId="0" borderId="180" xfId="0" applyFont="1" applyFill="1" applyBorder="1" applyAlignment="1">
      <alignment horizontal="left" vertical="center" wrapText="1"/>
    </xf>
    <xf numFmtId="0" fontId="215" fillId="0" borderId="5" xfId="0" applyFont="1" applyFill="1" applyBorder="1" applyAlignment="1">
      <alignment horizontal="left" vertical="center" wrapText="1"/>
    </xf>
    <xf numFmtId="0" fontId="215" fillId="0" borderId="6" xfId="0" applyFont="1" applyFill="1" applyBorder="1" applyAlignment="1">
      <alignment horizontal="left" vertical="center" wrapText="1"/>
    </xf>
    <xf numFmtId="0" fontId="194" fillId="0" borderId="181" xfId="0" applyFont="1" applyFill="1" applyBorder="1" applyAlignment="1">
      <alignment horizontal="left" vertical="center" wrapText="1"/>
    </xf>
    <xf numFmtId="0" fontId="194" fillId="0" borderId="220" xfId="0" applyFont="1" applyFill="1" applyBorder="1" applyAlignment="1">
      <alignment horizontal="left" vertical="center" wrapText="1"/>
    </xf>
    <xf numFmtId="0" fontId="194" fillId="0" borderId="182" xfId="0" applyFont="1" applyFill="1" applyBorder="1" applyAlignment="1">
      <alignment horizontal="left" vertical="center" wrapText="1"/>
    </xf>
    <xf numFmtId="0" fontId="71" fillId="0" borderId="9" xfId="0" applyFont="1" applyFill="1" applyBorder="1" applyAlignment="1">
      <alignment horizontal="left" vertical="center" shrinkToFit="1"/>
    </xf>
    <xf numFmtId="0" fontId="71" fillId="0" borderId="8" xfId="0" applyFont="1" applyFill="1" applyBorder="1" applyAlignment="1">
      <alignment horizontal="left" vertical="center" shrinkToFit="1"/>
    </xf>
    <xf numFmtId="0" fontId="71" fillId="0" borderId="27" xfId="0" applyFont="1" applyFill="1" applyBorder="1" applyAlignment="1">
      <alignment horizontal="left" vertical="center" shrinkToFit="1"/>
    </xf>
    <xf numFmtId="0" fontId="71" fillId="0" borderId="9" xfId="0" applyFont="1" applyFill="1" applyBorder="1" applyAlignment="1">
      <alignment horizontal="left" vertical="center"/>
    </xf>
    <xf numFmtId="0" fontId="71" fillId="0" borderId="8" xfId="0" applyFont="1" applyFill="1" applyBorder="1" applyAlignment="1">
      <alignment horizontal="left" vertical="center"/>
    </xf>
    <xf numFmtId="0" fontId="71" fillId="0" borderId="27" xfId="0" applyFont="1" applyFill="1" applyBorder="1" applyAlignment="1">
      <alignment horizontal="left" vertical="center"/>
    </xf>
    <xf numFmtId="0" fontId="0" fillId="0" borderId="2" xfId="0" applyFont="1" applyFill="1" applyBorder="1" applyAlignment="1">
      <alignment horizontal="left" vertical="top" wrapText="1"/>
    </xf>
    <xf numFmtId="0" fontId="0" fillId="0" borderId="1" xfId="0" applyFont="1" applyFill="1" applyBorder="1" applyAlignment="1">
      <alignment horizontal="left" vertical="top" wrapText="1"/>
    </xf>
    <xf numFmtId="0" fontId="0" fillId="0" borderId="3"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13" xfId="0" applyFont="1" applyFill="1" applyBorder="1" applyAlignment="1">
      <alignment horizontal="left" vertical="top" wrapText="1"/>
    </xf>
    <xf numFmtId="0" fontId="70" fillId="0" borderId="1" xfId="0" applyFont="1" applyFill="1" applyBorder="1" applyAlignment="1">
      <alignment vertical="center"/>
    </xf>
    <xf numFmtId="0" fontId="0" fillId="0" borderId="1" xfId="0" applyFont="1" applyFill="1" applyBorder="1" applyAlignment="1"/>
    <xf numFmtId="0" fontId="70" fillId="0" borderId="0" xfId="0" applyFont="1" applyFill="1" applyBorder="1" applyAlignment="1">
      <alignment horizontal="left" vertical="center"/>
    </xf>
    <xf numFmtId="0" fontId="71" fillId="0" borderId="13" xfId="0" applyFont="1" applyFill="1" applyBorder="1" applyAlignment="1">
      <alignment horizontal="left"/>
    </xf>
    <xf numFmtId="0" fontId="120" fillId="0" borderId="8" xfId="0" applyFont="1" applyFill="1" applyBorder="1" applyAlignment="1">
      <alignment horizontal="left" vertical="center" shrinkToFit="1"/>
    </xf>
    <xf numFmtId="0" fontId="70" fillId="0" borderId="2" xfId="0" applyFont="1" applyFill="1" applyBorder="1" applyAlignment="1">
      <alignment horizontal="left" vertical="center" indent="1"/>
    </xf>
    <xf numFmtId="0" fontId="0" fillId="0" borderId="10" xfId="0" applyFont="1" applyFill="1" applyBorder="1" applyAlignment="1">
      <alignment horizontal="left" vertical="center" indent="1"/>
    </xf>
    <xf numFmtId="0" fontId="70" fillId="0" borderId="3" xfId="0" applyFont="1" applyFill="1" applyBorder="1" applyAlignment="1">
      <alignment horizontal="left" vertical="center" indent="1"/>
    </xf>
    <xf numFmtId="0" fontId="0" fillId="0" borderId="4" xfId="0" applyFont="1" applyFill="1" applyBorder="1" applyAlignment="1">
      <alignment horizontal="left" vertical="center" indent="1"/>
    </xf>
    <xf numFmtId="0" fontId="0" fillId="0" borderId="5" xfId="0" applyFont="1" applyFill="1" applyBorder="1" applyAlignment="1">
      <alignment horizontal="left" vertical="center" indent="1"/>
    </xf>
    <xf numFmtId="0" fontId="0" fillId="0" borderId="6" xfId="0" applyFont="1" applyFill="1" applyBorder="1" applyAlignment="1">
      <alignment horizontal="left" vertical="center" indent="1"/>
    </xf>
    <xf numFmtId="0" fontId="70" fillId="0" borderId="2" xfId="0" applyFont="1" applyFill="1" applyBorder="1" applyAlignment="1">
      <alignment horizontal="left" vertical="center" wrapText="1" indent="1"/>
    </xf>
    <xf numFmtId="0" fontId="70" fillId="0" borderId="3" xfId="0" applyFont="1" applyFill="1" applyBorder="1" applyAlignment="1">
      <alignment horizontal="left" vertical="center" wrapText="1" indent="1"/>
    </xf>
    <xf numFmtId="0" fontId="70" fillId="0" borderId="9" xfId="0" applyFont="1" applyFill="1" applyBorder="1" applyAlignment="1">
      <alignment horizontal="left" vertical="center" wrapText="1"/>
    </xf>
    <xf numFmtId="0" fontId="70" fillId="0" borderId="27" xfId="0" applyFont="1" applyFill="1" applyBorder="1" applyAlignment="1">
      <alignment horizontal="left" vertical="center" wrapText="1"/>
    </xf>
    <xf numFmtId="0" fontId="128" fillId="0" borderId="0" xfId="0" applyFont="1" applyAlignment="1">
      <alignment horizontal="left"/>
    </xf>
    <xf numFmtId="0" fontId="71" fillId="0" borderId="9" xfId="0" applyFont="1" applyFill="1" applyBorder="1" applyAlignment="1">
      <alignment horizontal="left" vertical="center" wrapText="1"/>
    </xf>
    <xf numFmtId="0" fontId="71" fillId="0" borderId="8" xfId="0" applyFont="1" applyFill="1" applyBorder="1" applyAlignment="1">
      <alignment horizontal="left" vertical="center" wrapText="1"/>
    </xf>
    <xf numFmtId="0" fontId="0" fillId="0" borderId="27" xfId="0" applyBorder="1"/>
    <xf numFmtId="0" fontId="70" fillId="0" borderId="9" xfId="0" applyFont="1" applyFill="1" applyBorder="1" applyAlignment="1">
      <alignment horizontal="left" vertical="center" indent="1"/>
    </xf>
    <xf numFmtId="0" fontId="0" fillId="0" borderId="27" xfId="0" applyFont="1" applyFill="1" applyBorder="1" applyAlignment="1">
      <alignment horizontal="left" vertical="center" indent="1"/>
    </xf>
    <xf numFmtId="0" fontId="71" fillId="0" borderId="9" xfId="0" applyFont="1" applyFill="1" applyBorder="1" applyAlignment="1">
      <alignment horizontal="left" vertical="center" indent="1"/>
    </xf>
    <xf numFmtId="0" fontId="71" fillId="0" borderId="9" xfId="0" applyFont="1" applyFill="1" applyBorder="1" applyAlignment="1">
      <alignment horizontal="center" vertical="center" shrinkToFit="1"/>
    </xf>
    <xf numFmtId="0" fontId="71" fillId="0" borderId="8" xfId="0" applyFont="1" applyFill="1" applyBorder="1" applyAlignment="1">
      <alignment horizontal="center" vertical="center" shrinkToFit="1"/>
    </xf>
    <xf numFmtId="0" fontId="71" fillId="0" borderId="9" xfId="0" applyFont="1" applyFill="1" applyBorder="1" applyAlignment="1">
      <alignment horizontal="center" vertical="center"/>
    </xf>
    <xf numFmtId="0" fontId="71" fillId="0" borderId="8" xfId="0" applyFont="1" applyFill="1" applyBorder="1" applyAlignment="1">
      <alignment horizontal="center" vertical="center"/>
    </xf>
    <xf numFmtId="0" fontId="71" fillId="0" borderId="3" xfId="0" applyFont="1" applyFill="1" applyBorder="1" applyAlignment="1">
      <alignment horizontal="left" vertical="center" shrinkToFit="1"/>
    </xf>
    <xf numFmtId="0" fontId="71" fillId="0" borderId="13" xfId="0" applyFont="1" applyFill="1" applyBorder="1" applyAlignment="1">
      <alignment horizontal="left" vertical="center" wrapText="1"/>
    </xf>
    <xf numFmtId="0" fontId="71" fillId="0" borderId="2" xfId="0" applyFont="1" applyFill="1" applyBorder="1" applyAlignment="1">
      <alignment horizontal="left" vertical="center" shrinkToFit="1"/>
    </xf>
    <xf numFmtId="0" fontId="71" fillId="0" borderId="1" xfId="0" applyFont="1" applyFill="1" applyBorder="1" applyAlignment="1">
      <alignment horizontal="left" vertical="center" shrinkToFit="1"/>
    </xf>
    <xf numFmtId="0" fontId="71" fillId="0" borderId="0" xfId="0" applyFont="1" applyFill="1" applyBorder="1" applyAlignment="1">
      <alignment horizontal="center" vertical="center" shrinkToFit="1"/>
    </xf>
    <xf numFmtId="0" fontId="65" fillId="0" borderId="223" xfId="0" applyFont="1" applyFill="1" applyBorder="1" applyAlignment="1">
      <alignment horizontal="center" vertical="center" shrinkToFit="1"/>
    </xf>
    <xf numFmtId="0" fontId="71" fillId="0" borderId="27" xfId="0" applyFont="1" applyFill="1" applyBorder="1" applyAlignment="1">
      <alignment horizontal="center" vertical="center" shrinkToFit="1"/>
    </xf>
    <xf numFmtId="0" fontId="70" fillId="0" borderId="11" xfId="0" applyFont="1" applyFill="1" applyBorder="1" applyAlignment="1">
      <alignment horizontal="left" vertical="center"/>
    </xf>
    <xf numFmtId="0" fontId="70" fillId="0" borderId="16" xfId="0" applyFont="1" applyFill="1" applyBorder="1" applyAlignment="1">
      <alignment horizontal="left" vertical="center"/>
    </xf>
    <xf numFmtId="0" fontId="71" fillId="0" borderId="11" xfId="0" applyFont="1" applyFill="1" applyBorder="1" applyAlignment="1">
      <alignment horizontal="center" vertical="center" wrapText="1"/>
    </xf>
    <xf numFmtId="0" fontId="71" fillId="0" borderId="16" xfId="0" applyFont="1" applyFill="1" applyBorder="1" applyAlignment="1">
      <alignment horizontal="center" vertical="center" wrapText="1"/>
    </xf>
    <xf numFmtId="0" fontId="70" fillId="0" borderId="11" xfId="0" applyFont="1" applyFill="1" applyBorder="1" applyAlignment="1">
      <alignment horizontal="left" vertical="center" indent="1"/>
    </xf>
    <xf numFmtId="0" fontId="70" fillId="0" borderId="16" xfId="0" applyFont="1" applyFill="1" applyBorder="1" applyAlignment="1">
      <alignment horizontal="left" vertical="center" indent="1"/>
    </xf>
    <xf numFmtId="0" fontId="0" fillId="0" borderId="1" xfId="0" applyFill="1" applyBorder="1" applyAlignment="1">
      <alignment horizontal="left" vertical="center"/>
    </xf>
    <xf numFmtId="0" fontId="0" fillId="0" borderId="0" xfId="0" applyFill="1" applyBorder="1" applyAlignment="1">
      <alignment horizontal="left" vertical="center"/>
    </xf>
    <xf numFmtId="0" fontId="71" fillId="0" borderId="13" xfId="0" applyFont="1" applyFill="1" applyBorder="1" applyAlignment="1">
      <alignment horizontal="left" vertical="center" shrinkToFit="1"/>
    </xf>
    <xf numFmtId="0" fontId="0" fillId="0" borderId="0" xfId="0" applyFill="1" applyBorder="1" applyAlignment="1">
      <alignment horizontal="right" vertical="center"/>
    </xf>
    <xf numFmtId="0" fontId="0" fillId="0" borderId="187" xfId="0" applyFont="1" applyFill="1" applyBorder="1" applyAlignment="1">
      <alignment horizontal="center" vertical="center"/>
    </xf>
    <xf numFmtId="0" fontId="0" fillId="0" borderId="13" xfId="0" applyFill="1" applyBorder="1" applyAlignment="1">
      <alignment horizontal="right" vertical="center"/>
    </xf>
    <xf numFmtId="0" fontId="0" fillId="0" borderId="13" xfId="0" applyFill="1" applyBorder="1" applyAlignment="1">
      <alignment horizontal="left" vertical="center"/>
    </xf>
    <xf numFmtId="191" fontId="71" fillId="0" borderId="8" xfId="0" applyNumberFormat="1" applyFont="1" applyFill="1" applyBorder="1" applyAlignment="1">
      <alignment horizontal="center" vertical="center" shrinkToFit="1"/>
    </xf>
    <xf numFmtId="0" fontId="71" fillId="0" borderId="1" xfId="0" applyFont="1" applyFill="1" applyBorder="1" applyAlignment="1">
      <alignment vertical="center" shrinkToFit="1"/>
    </xf>
    <xf numFmtId="0" fontId="194" fillId="0" borderId="5" xfId="0" applyFont="1" applyFill="1" applyBorder="1" applyAlignment="1">
      <alignment horizontal="left" vertical="center" shrinkToFit="1"/>
    </xf>
    <xf numFmtId="0" fontId="194" fillId="0" borderId="13" xfId="0" applyFont="1" applyFill="1" applyBorder="1" applyAlignment="1">
      <alignment horizontal="left" vertical="center" shrinkToFit="1"/>
    </xf>
    <xf numFmtId="0" fontId="194" fillId="0" borderId="13" xfId="0" applyFont="1" applyFill="1" applyBorder="1" applyAlignment="1">
      <alignment horizontal="left" vertical="center" wrapText="1"/>
    </xf>
    <xf numFmtId="0" fontId="194" fillId="0" borderId="13" xfId="0" applyFont="1" applyFill="1" applyBorder="1" applyAlignment="1">
      <alignment horizontal="left" vertical="center"/>
    </xf>
    <xf numFmtId="0" fontId="0" fillId="0" borderId="1" xfId="0" applyFill="1" applyBorder="1" applyAlignment="1">
      <alignment horizontal="right" vertical="center"/>
    </xf>
    <xf numFmtId="0" fontId="71" fillId="0" borderId="5" xfId="0" applyFont="1" applyFill="1" applyBorder="1" applyAlignment="1">
      <alignment horizontal="left" vertical="center" shrinkToFit="1"/>
    </xf>
    <xf numFmtId="0" fontId="71" fillId="0" borderId="2" xfId="0" applyFont="1" applyFill="1" applyBorder="1" applyAlignment="1">
      <alignment horizontal="center" vertical="center"/>
    </xf>
    <xf numFmtId="0" fontId="71" fillId="0" borderId="1" xfId="0" applyFont="1" applyFill="1" applyBorder="1" applyAlignment="1">
      <alignment horizontal="center" vertical="center"/>
    </xf>
    <xf numFmtId="0" fontId="71" fillId="0" borderId="179" xfId="0" applyFont="1" applyFill="1" applyBorder="1" applyAlignment="1">
      <alignment horizontal="left" vertical="center" shrinkToFit="1"/>
    </xf>
    <xf numFmtId="0" fontId="71" fillId="0" borderId="223" xfId="0" applyFont="1" applyFill="1" applyBorder="1" applyAlignment="1">
      <alignment horizontal="left" vertical="center" shrinkToFit="1"/>
    </xf>
    <xf numFmtId="0" fontId="71" fillId="0" borderId="12" xfId="0" applyFont="1" applyFill="1" applyBorder="1" applyAlignment="1">
      <alignment horizontal="center" vertical="center" wrapText="1"/>
    </xf>
    <xf numFmtId="0" fontId="70" fillId="0" borderId="12" xfId="0" applyFont="1" applyFill="1" applyBorder="1" applyAlignment="1">
      <alignment horizontal="left" vertical="center"/>
    </xf>
    <xf numFmtId="0" fontId="71" fillId="0" borderId="1" xfId="0" applyFont="1" applyFill="1" applyBorder="1" applyAlignment="1">
      <alignment horizontal="left" vertical="center" wrapText="1"/>
    </xf>
    <xf numFmtId="0" fontId="71" fillId="0" borderId="2" xfId="0" applyFont="1" applyFill="1" applyBorder="1" applyAlignment="1">
      <alignment horizontal="left" vertical="center"/>
    </xf>
    <xf numFmtId="0" fontId="71" fillId="0" borderId="1" xfId="0" applyFont="1" applyFill="1" applyBorder="1" applyAlignment="1">
      <alignment horizontal="left" vertical="center"/>
    </xf>
    <xf numFmtId="0" fontId="0" fillId="0" borderId="5" xfId="0" applyFill="1" applyBorder="1" applyAlignment="1">
      <alignment horizontal="left" vertical="center"/>
    </xf>
    <xf numFmtId="0" fontId="71" fillId="0" borderId="8" xfId="0" quotePrefix="1" applyFont="1" applyFill="1" applyBorder="1" applyAlignment="1">
      <alignment horizontal="center" vertical="center"/>
    </xf>
    <xf numFmtId="0" fontId="71" fillId="0" borderId="11" xfId="0" applyFont="1" applyFill="1" applyBorder="1" applyAlignment="1">
      <alignment horizontal="center" vertical="center"/>
    </xf>
    <xf numFmtId="0" fontId="71" fillId="0" borderId="16" xfId="0" applyFont="1" applyFill="1" applyBorder="1" applyAlignment="1">
      <alignment horizontal="center" vertical="center"/>
    </xf>
    <xf numFmtId="0" fontId="70" fillId="0" borderId="10" xfId="0" applyFont="1" applyFill="1" applyBorder="1" applyAlignment="1">
      <alignment horizontal="left" vertical="center" indent="1"/>
    </xf>
    <xf numFmtId="0" fontId="70" fillId="0" borderId="5" xfId="0" applyFont="1" applyFill="1" applyBorder="1" applyAlignment="1">
      <alignment horizontal="left" vertical="center" indent="1"/>
    </xf>
    <xf numFmtId="0" fontId="70" fillId="0" borderId="6" xfId="0" applyFont="1" applyFill="1" applyBorder="1" applyAlignment="1">
      <alignment horizontal="left" vertical="center" indent="1"/>
    </xf>
    <xf numFmtId="0" fontId="71" fillId="0" borderId="12" xfId="0" applyFont="1" applyFill="1" applyBorder="1" applyAlignment="1">
      <alignment horizontal="center" vertical="center"/>
    </xf>
    <xf numFmtId="0" fontId="71" fillId="0" borderId="11" xfId="0" applyFont="1" applyFill="1" applyBorder="1" applyAlignment="1">
      <alignment horizontal="center" vertical="center" textRotation="255"/>
    </xf>
    <xf numFmtId="0" fontId="71" fillId="0" borderId="12" xfId="0" applyFont="1" applyFill="1" applyBorder="1" applyAlignment="1">
      <alignment horizontal="center" vertical="center" textRotation="255"/>
    </xf>
    <xf numFmtId="0" fontId="71" fillId="0" borderId="16" xfId="0" applyFont="1" applyFill="1" applyBorder="1" applyAlignment="1">
      <alignment horizontal="center" vertical="center" textRotation="255"/>
    </xf>
    <xf numFmtId="0" fontId="70" fillId="0" borderId="4" xfId="0" applyFont="1" applyFill="1" applyBorder="1" applyAlignment="1">
      <alignment horizontal="left" vertical="center" indent="1"/>
    </xf>
    <xf numFmtId="0" fontId="0" fillId="0" borderId="12" xfId="0" applyFont="1" applyFill="1" applyBorder="1"/>
    <xf numFmtId="0" fontId="0" fillId="0" borderId="16" xfId="0" applyFont="1" applyFill="1" applyBorder="1"/>
    <xf numFmtId="0" fontId="70" fillId="0" borderId="10" xfId="0" applyFont="1" applyFill="1" applyBorder="1" applyAlignment="1">
      <alignment horizontal="left" vertical="center" wrapText="1" indent="1"/>
    </xf>
    <xf numFmtId="0" fontId="70" fillId="0" borderId="4" xfId="0" applyFont="1" applyFill="1" applyBorder="1" applyAlignment="1">
      <alignment horizontal="left" vertical="center" wrapText="1" indent="1"/>
    </xf>
    <xf numFmtId="0" fontId="70" fillId="0" borderId="5" xfId="0" applyFont="1" applyFill="1" applyBorder="1" applyAlignment="1">
      <alignment horizontal="left" vertical="center" wrapText="1" indent="1"/>
    </xf>
    <xf numFmtId="0" fontId="70" fillId="0" borderId="6" xfId="0" applyFont="1" applyFill="1" applyBorder="1" applyAlignment="1">
      <alignment horizontal="left" vertical="center" wrapText="1" indent="1"/>
    </xf>
    <xf numFmtId="0" fontId="70" fillId="0" borderId="11" xfId="0" applyFont="1" applyFill="1" applyBorder="1" applyAlignment="1">
      <alignment vertical="center"/>
    </xf>
    <xf numFmtId="0" fontId="70" fillId="0" borderId="12" xfId="0" applyFont="1" applyFill="1" applyBorder="1" applyAlignment="1">
      <alignment vertical="center"/>
    </xf>
    <xf numFmtId="0" fontId="70" fillId="0" borderId="16" xfId="0" applyFont="1" applyFill="1" applyBorder="1" applyAlignment="1">
      <alignment vertical="center"/>
    </xf>
    <xf numFmtId="0" fontId="71" fillId="0" borderId="10" xfId="0" applyFont="1" applyFill="1" applyBorder="1" applyAlignment="1">
      <alignment vertical="center" wrapText="1"/>
    </xf>
    <xf numFmtId="0" fontId="71" fillId="0" borderId="4" xfId="0" applyFont="1" applyFill="1" applyBorder="1" applyAlignment="1">
      <alignment vertical="center" wrapText="1"/>
    </xf>
    <xf numFmtId="0" fontId="71" fillId="0" borderId="6" xfId="0" applyFont="1" applyFill="1" applyBorder="1" applyAlignment="1">
      <alignment vertical="center" wrapText="1"/>
    </xf>
    <xf numFmtId="0" fontId="71" fillId="0" borderId="11" xfId="0" applyFont="1" applyFill="1" applyBorder="1" applyAlignment="1">
      <alignment horizontal="left" vertical="center"/>
    </xf>
    <xf numFmtId="0" fontId="71" fillId="0" borderId="16" xfId="0" applyFont="1" applyFill="1" applyBorder="1" applyAlignment="1">
      <alignment horizontal="left" vertical="center"/>
    </xf>
    <xf numFmtId="0" fontId="73" fillId="0" borderId="0" xfId="0" applyFont="1" applyFill="1" applyBorder="1" applyAlignment="1">
      <alignment horizontal="right" vertical="center"/>
    </xf>
    <xf numFmtId="0" fontId="74" fillId="0" borderId="0" xfId="0" applyFont="1" applyFill="1" applyAlignment="1">
      <alignment horizontal="center"/>
    </xf>
    <xf numFmtId="0" fontId="50" fillId="0" borderId="0" xfId="0" applyFont="1" applyFill="1" applyAlignment="1">
      <alignment horizontal="center"/>
    </xf>
    <xf numFmtId="0" fontId="73" fillId="0" borderId="0" xfId="0" applyFont="1" applyFill="1" applyAlignment="1">
      <alignment horizontal="center"/>
    </xf>
    <xf numFmtId="178" fontId="73" fillId="0" borderId="0" xfId="0" applyNumberFormat="1" applyFont="1" applyFill="1" applyAlignment="1">
      <alignment horizontal="left"/>
    </xf>
    <xf numFmtId="0" fontId="69" fillId="0" borderId="13" xfId="0" applyFont="1" applyFill="1" applyBorder="1" applyAlignment="1">
      <alignment horizontal="right"/>
    </xf>
    <xf numFmtId="0" fontId="71" fillId="0" borderId="27" xfId="0" applyFont="1" applyFill="1" applyBorder="1" applyAlignment="1">
      <alignment horizontal="left" vertical="center" indent="1"/>
    </xf>
    <xf numFmtId="0" fontId="83" fillId="0" borderId="2" xfId="0" applyFont="1" applyFill="1" applyBorder="1" applyAlignment="1">
      <alignment horizontal="left" vertical="center" indent="1"/>
    </xf>
    <xf numFmtId="0" fontId="83" fillId="0" borderId="10" xfId="0" applyFont="1" applyFill="1" applyBorder="1" applyAlignment="1">
      <alignment horizontal="left" vertical="center" indent="1"/>
    </xf>
    <xf numFmtId="0" fontId="79" fillId="0" borderId="3" xfId="0" applyFont="1" applyFill="1" applyBorder="1" applyAlignment="1">
      <alignment horizontal="left" vertical="center" indent="1"/>
    </xf>
    <xf numFmtId="0" fontId="79" fillId="0" borderId="4" xfId="0" applyFont="1" applyFill="1" applyBorder="1" applyAlignment="1">
      <alignment horizontal="left" vertical="center" indent="1"/>
    </xf>
    <xf numFmtId="0" fontId="71" fillId="0" borderId="5" xfId="0" applyFont="1" applyFill="1" applyBorder="1" applyAlignment="1">
      <alignment horizontal="left" vertical="center"/>
    </xf>
    <xf numFmtId="0" fontId="71" fillId="0" borderId="13" xfId="0" applyFont="1" applyFill="1" applyBorder="1" applyAlignment="1">
      <alignment horizontal="left" vertical="center"/>
    </xf>
    <xf numFmtId="0" fontId="69" fillId="0" borderId="13" xfId="0" applyFont="1" applyFill="1" applyBorder="1" applyAlignment="1">
      <alignment horizontal="left" shrinkToFit="1"/>
    </xf>
    <xf numFmtId="0" fontId="70" fillId="0" borderId="2" xfId="0" applyFont="1" applyFill="1" applyBorder="1" applyAlignment="1">
      <alignment horizontal="left" vertical="center" wrapText="1"/>
    </xf>
    <xf numFmtId="0" fontId="70" fillId="0" borderId="10" xfId="0" applyFont="1" applyFill="1" applyBorder="1" applyAlignment="1">
      <alignment horizontal="left" vertical="center" wrapText="1"/>
    </xf>
    <xf numFmtId="0" fontId="70" fillId="0" borderId="5" xfId="0" applyFont="1" applyFill="1" applyBorder="1" applyAlignment="1">
      <alignment horizontal="left" vertical="center" wrapText="1"/>
    </xf>
    <xf numFmtId="0" fontId="70" fillId="0" borderId="6" xfId="0" applyFont="1" applyFill="1" applyBorder="1" applyAlignment="1">
      <alignment horizontal="left" vertical="center" wrapText="1"/>
    </xf>
    <xf numFmtId="0" fontId="69" fillId="0" borderId="13" xfId="0" applyFont="1" applyFill="1" applyBorder="1" applyAlignment="1"/>
    <xf numFmtId="0" fontId="0" fillId="0" borderId="119" xfId="0" applyFont="1" applyFill="1" applyBorder="1" applyAlignment="1"/>
    <xf numFmtId="0" fontId="0" fillId="0" borderId="120" xfId="0" applyFont="1" applyFill="1" applyBorder="1" applyAlignment="1"/>
    <xf numFmtId="0" fontId="69" fillId="0" borderId="9" xfId="0" applyFont="1" applyFill="1" applyBorder="1" applyAlignment="1">
      <alignment horizontal="center" vertical="center"/>
    </xf>
    <xf numFmtId="0" fontId="0" fillId="0" borderId="27" xfId="0" applyFont="1" applyFill="1" applyBorder="1" applyAlignment="1">
      <alignment horizontal="center" vertical="center"/>
    </xf>
    <xf numFmtId="0" fontId="69" fillId="0" borderId="8" xfId="0" applyFont="1" applyFill="1" applyBorder="1" applyAlignment="1">
      <alignment horizontal="center" vertical="center"/>
    </xf>
    <xf numFmtId="0" fontId="69" fillId="0" borderId="13" xfId="0" applyFont="1" applyFill="1" applyBorder="1" applyAlignment="1">
      <alignment horizontal="center"/>
    </xf>
    <xf numFmtId="0" fontId="0" fillId="0" borderId="8" xfId="0" applyFont="1" applyFill="1" applyBorder="1" applyAlignment="1">
      <alignment horizontal="left" vertical="center" indent="1"/>
    </xf>
    <xf numFmtId="0" fontId="0" fillId="0" borderId="3" xfId="0" applyFont="1" applyFill="1" applyBorder="1" applyAlignment="1">
      <alignment horizontal="left" vertical="center" shrinkToFit="1"/>
    </xf>
    <xf numFmtId="0" fontId="0" fillId="0" borderId="0" xfId="0" applyFont="1" applyFill="1" applyBorder="1" applyAlignment="1">
      <alignment horizontal="left" vertical="center" shrinkToFit="1"/>
    </xf>
    <xf numFmtId="0" fontId="323" fillId="0" borderId="11" xfId="0" applyFont="1" applyFill="1" applyBorder="1" applyAlignment="1">
      <alignment horizontal="center" vertical="center" wrapText="1"/>
    </xf>
    <xf numFmtId="0" fontId="323" fillId="0" borderId="12" xfId="0" applyFont="1" applyFill="1" applyBorder="1" applyAlignment="1">
      <alignment horizontal="center" vertical="center" wrapText="1"/>
    </xf>
    <xf numFmtId="0" fontId="70" fillId="0" borderId="12" xfId="0" applyFont="1" applyFill="1" applyBorder="1" applyAlignment="1">
      <alignment horizontal="left" vertical="center" indent="1"/>
    </xf>
    <xf numFmtId="0" fontId="70" fillId="0" borderId="9" xfId="0" applyFont="1" applyFill="1" applyBorder="1" applyAlignment="1">
      <alignment horizontal="left" vertical="center" wrapText="1" indent="1"/>
    </xf>
    <xf numFmtId="0" fontId="70" fillId="0" borderId="27" xfId="0" applyFont="1" applyFill="1" applyBorder="1" applyAlignment="1">
      <alignment horizontal="left" vertical="center" wrapText="1" indent="1"/>
    </xf>
    <xf numFmtId="0" fontId="244" fillId="0" borderId="181" xfId="0" applyFont="1" applyFill="1" applyBorder="1" applyAlignment="1">
      <alignment horizontal="left" vertical="center"/>
    </xf>
    <xf numFmtId="0" fontId="244" fillId="0" borderId="182" xfId="0" applyFont="1" applyFill="1" applyBorder="1" applyAlignment="1">
      <alignment horizontal="left" vertical="center"/>
    </xf>
    <xf numFmtId="0" fontId="323" fillId="0" borderId="181" xfId="0" applyFont="1" applyFill="1" applyBorder="1" applyAlignment="1">
      <alignment horizontal="left" vertical="center" wrapText="1"/>
    </xf>
    <xf numFmtId="0" fontId="323" fillId="0" borderId="220" xfId="0" applyFont="1" applyFill="1" applyBorder="1" applyAlignment="1">
      <alignment horizontal="left" vertical="center" wrapText="1"/>
    </xf>
    <xf numFmtId="0" fontId="323" fillId="0" borderId="187" xfId="0" applyFont="1" applyFill="1" applyBorder="1" applyAlignment="1">
      <alignment horizontal="center" vertical="center" wrapText="1"/>
    </xf>
    <xf numFmtId="0" fontId="71" fillId="0" borderId="180" xfId="0" applyFont="1" applyFill="1" applyBorder="1" applyAlignment="1">
      <alignment horizontal="center" vertical="center" textRotation="255"/>
    </xf>
    <xf numFmtId="0" fontId="71" fillId="0" borderId="4" xfId="0" applyFont="1" applyFill="1" applyBorder="1" applyAlignment="1">
      <alignment horizontal="center" vertical="center" textRotation="255"/>
    </xf>
    <xf numFmtId="0" fontId="71" fillId="0" borderId="6" xfId="0" applyFont="1" applyFill="1" applyBorder="1" applyAlignment="1">
      <alignment horizontal="center" vertical="center" textRotation="255"/>
    </xf>
    <xf numFmtId="0" fontId="215" fillId="0" borderId="179" xfId="0" applyFont="1" applyFill="1" applyBorder="1" applyAlignment="1">
      <alignment horizontal="center" vertical="center" wrapText="1"/>
    </xf>
    <xf numFmtId="0" fontId="215" fillId="0" borderId="3" xfId="0" applyFont="1" applyFill="1" applyBorder="1" applyAlignment="1">
      <alignment horizontal="center" vertical="center" wrapText="1"/>
    </xf>
    <xf numFmtId="0" fontId="215" fillId="0" borderId="185" xfId="0" applyFont="1" applyFill="1" applyBorder="1" applyAlignment="1">
      <alignment horizontal="center" vertical="center"/>
    </xf>
    <xf numFmtId="0" fontId="215" fillId="0" borderId="12" xfId="0" applyFont="1" applyFill="1" applyBorder="1" applyAlignment="1">
      <alignment horizontal="center" vertical="center"/>
    </xf>
    <xf numFmtId="0" fontId="215" fillId="0" borderId="16" xfId="0" applyFont="1" applyFill="1" applyBorder="1" applyAlignment="1">
      <alignment horizontal="center" vertical="center"/>
    </xf>
    <xf numFmtId="0" fontId="194" fillId="0" borderId="181" xfId="0" applyFont="1" applyFill="1" applyBorder="1" applyAlignment="1">
      <alignment horizontal="left" vertical="center" shrinkToFit="1"/>
    </xf>
    <xf numFmtId="0" fontId="194" fillId="0" borderId="220" xfId="0" applyFont="1" applyFill="1" applyBorder="1" applyAlignment="1">
      <alignment horizontal="left" vertical="center" shrinkToFit="1"/>
    </xf>
    <xf numFmtId="0" fontId="194" fillId="0" borderId="181" xfId="0" applyFont="1" applyFill="1" applyBorder="1" applyAlignment="1">
      <alignment horizontal="left" vertical="center" wrapText="1" shrinkToFit="1"/>
    </xf>
    <xf numFmtId="0" fontId="194" fillId="0" borderId="220" xfId="0" applyFont="1" applyFill="1" applyBorder="1" applyAlignment="1">
      <alignment horizontal="left" vertical="center" wrapText="1" shrinkToFit="1"/>
    </xf>
    <xf numFmtId="0" fontId="194" fillId="0" borderId="182" xfId="0" applyFont="1" applyFill="1" applyBorder="1" applyAlignment="1">
      <alignment horizontal="left" vertical="center" wrapText="1" shrinkToFit="1"/>
    </xf>
    <xf numFmtId="0" fontId="194" fillId="0" borderId="181" xfId="0" applyFont="1" applyFill="1" applyBorder="1" applyAlignment="1">
      <alignment vertical="center" wrapText="1" shrinkToFit="1"/>
    </xf>
    <xf numFmtId="0" fontId="194" fillId="0" borderId="220" xfId="0" applyFont="1" applyFill="1" applyBorder="1" applyAlignment="1">
      <alignment vertical="center" wrapText="1" shrinkToFit="1"/>
    </xf>
    <xf numFmtId="0" fontId="194" fillId="0" borderId="185" xfId="0" applyFont="1" applyFill="1" applyBorder="1" applyAlignment="1">
      <alignment horizontal="center" vertical="center"/>
    </xf>
    <xf numFmtId="0" fontId="194" fillId="0" borderId="12" xfId="0" applyFont="1" applyFill="1" applyBorder="1" applyAlignment="1">
      <alignment horizontal="center" vertical="center"/>
    </xf>
    <xf numFmtId="0" fontId="194" fillId="0" borderId="16" xfId="0" applyFont="1" applyFill="1" applyBorder="1" applyAlignment="1">
      <alignment horizontal="center" vertical="center"/>
    </xf>
    <xf numFmtId="0" fontId="194" fillId="0" borderId="181" xfId="0" applyFont="1" applyFill="1" applyBorder="1" applyAlignment="1">
      <alignment horizontal="left" vertical="center"/>
    </xf>
    <xf numFmtId="0" fontId="194" fillId="0" borderId="220" xfId="0" applyFont="1" applyFill="1" applyBorder="1" applyAlignment="1">
      <alignment horizontal="left" vertical="center"/>
    </xf>
    <xf numFmtId="0" fontId="194" fillId="0" borderId="179" xfId="0" applyFont="1" applyFill="1" applyBorder="1" applyAlignment="1">
      <alignment horizontal="left" vertical="center" shrinkToFit="1"/>
    </xf>
    <xf numFmtId="0" fontId="194" fillId="0" borderId="223" xfId="0" applyFont="1" applyFill="1" applyBorder="1" applyAlignment="1">
      <alignment horizontal="left" vertical="center" shrinkToFit="1"/>
    </xf>
    <xf numFmtId="0" fontId="194" fillId="17" borderId="223" xfId="0" applyFont="1" applyFill="1" applyBorder="1" applyAlignment="1" applyProtection="1">
      <alignment horizontal="left" vertical="center" shrinkToFit="1"/>
      <protection locked="0"/>
    </xf>
    <xf numFmtId="0" fontId="194" fillId="0" borderId="3" xfId="0" applyFont="1" applyFill="1" applyBorder="1" applyAlignment="1">
      <alignment horizontal="left" vertical="center" shrinkToFit="1"/>
    </xf>
    <xf numFmtId="0" fontId="194" fillId="0" borderId="0" xfId="0" applyFont="1" applyFill="1" applyBorder="1" applyAlignment="1">
      <alignment horizontal="left" vertical="center" shrinkToFit="1"/>
    </xf>
    <xf numFmtId="0" fontId="194" fillId="0" borderId="0" xfId="0" applyFont="1" applyFill="1" applyBorder="1" applyAlignment="1" applyProtection="1">
      <alignment horizontal="left" vertical="center" shrinkToFit="1"/>
      <protection locked="0"/>
    </xf>
    <xf numFmtId="0" fontId="194" fillId="0" borderId="5" xfId="0" applyFont="1" applyFill="1" applyBorder="1" applyAlignment="1">
      <alignment horizontal="left" vertical="center" wrapText="1"/>
    </xf>
    <xf numFmtId="0" fontId="75" fillId="0" borderId="0" xfId="0" applyFont="1" applyFill="1" applyAlignment="1">
      <alignment vertical="top" wrapText="1"/>
    </xf>
    <xf numFmtId="0" fontId="0" fillId="0" borderId="19" xfId="0" applyFill="1" applyBorder="1" applyAlignment="1">
      <alignment horizontal="left" vertical="center" shrinkToFit="1"/>
    </xf>
    <xf numFmtId="0" fontId="0" fillId="0" borderId="52" xfId="0" applyFill="1" applyBorder="1" applyAlignment="1">
      <alignment horizontal="left" vertical="center" shrinkToFit="1"/>
    </xf>
    <xf numFmtId="0" fontId="0" fillId="0" borderId="20" xfId="0" applyFill="1" applyBorder="1" applyAlignment="1">
      <alignment horizontal="left" vertical="center" shrinkToFit="1"/>
    </xf>
    <xf numFmtId="0" fontId="0" fillId="0" borderId="19" xfId="0" applyFont="1" applyFill="1" applyBorder="1" applyAlignment="1">
      <alignment horizontal="center" vertical="center" shrinkToFit="1"/>
    </xf>
    <xf numFmtId="0" fontId="0" fillId="0" borderId="52" xfId="0" applyFont="1" applyFill="1" applyBorder="1" applyAlignment="1">
      <alignment horizontal="center" vertical="center" shrinkToFit="1"/>
    </xf>
    <xf numFmtId="0" fontId="0" fillId="0" borderId="20"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18" xfId="0" applyFont="1" applyFill="1" applyBorder="1" applyAlignment="1">
      <alignment horizontal="center" vertical="center"/>
    </xf>
    <xf numFmtId="0" fontId="0" fillId="0" borderId="9" xfId="0" applyFill="1" applyBorder="1" applyAlignment="1">
      <alignment horizontal="center" vertical="center"/>
    </xf>
    <xf numFmtId="0" fontId="0" fillId="0" borderId="8" xfId="0" applyBorder="1" applyAlignment="1">
      <alignment horizontal="center" vertical="center"/>
    </xf>
    <xf numFmtId="0" fontId="0" fillId="0" borderId="27" xfId="0" applyBorder="1" applyAlignment="1">
      <alignment horizontal="center" vertical="center"/>
    </xf>
    <xf numFmtId="190" fontId="0" fillId="0" borderId="19" xfId="0" applyNumberFormat="1" applyFont="1" applyFill="1" applyBorder="1" applyAlignment="1">
      <alignment horizontal="center" vertical="center" shrinkToFit="1"/>
    </xf>
    <xf numFmtId="190" fontId="0" fillId="0" borderId="20" xfId="0" applyNumberFormat="1" applyFont="1" applyFill="1" applyBorder="1" applyAlignment="1">
      <alignment horizontal="center" vertical="center" shrinkToFit="1"/>
    </xf>
    <xf numFmtId="57" fontId="0" fillId="0" borderId="19" xfId="0" applyNumberFormat="1" applyFont="1" applyFill="1" applyBorder="1" applyAlignment="1">
      <alignment horizontal="center" vertical="center" shrinkToFit="1"/>
    </xf>
    <xf numFmtId="57" fontId="0" fillId="0" borderId="20" xfId="0" applyNumberFormat="1" applyFont="1" applyFill="1" applyBorder="1" applyAlignment="1">
      <alignment horizontal="center" vertical="center" shrinkToFit="1"/>
    </xf>
    <xf numFmtId="0" fontId="0" fillId="0" borderId="9" xfId="0" applyFont="1" applyFill="1" applyBorder="1" applyAlignment="1">
      <alignment horizontal="left" vertical="center" shrinkToFit="1"/>
    </xf>
    <xf numFmtId="0" fontId="0" fillId="0" borderId="8" xfId="0" applyFont="1" applyFill="1" applyBorder="1" applyAlignment="1">
      <alignment horizontal="left" vertical="center" shrinkToFit="1"/>
    </xf>
    <xf numFmtId="0" fontId="0" fillId="0" borderId="27" xfId="0" applyFont="1" applyFill="1" applyBorder="1" applyAlignment="1">
      <alignment horizontal="left" vertical="center" shrinkToFit="1"/>
    </xf>
    <xf numFmtId="0" fontId="122" fillId="0" borderId="0" xfId="0" quotePrefix="1" applyNumberFormat="1" applyFont="1" applyFill="1" applyBorder="1" applyAlignment="1">
      <alignment vertical="center" shrinkToFit="1"/>
    </xf>
    <xf numFmtId="0" fontId="154" fillId="0" borderId="13" xfId="0" applyFont="1" applyFill="1" applyBorder="1" applyAlignment="1">
      <alignment horizontal="left"/>
    </xf>
    <xf numFmtId="0" fontId="154" fillId="0" borderId="13" xfId="0" applyFont="1" applyBorder="1" applyAlignment="1">
      <alignment horizontal="left"/>
    </xf>
    <xf numFmtId="0" fontId="75" fillId="0" borderId="1" xfId="0" applyFont="1" applyFill="1" applyBorder="1" applyAlignment="1">
      <alignment vertical="top" shrinkToFit="1"/>
    </xf>
    <xf numFmtId="0" fontId="0" fillId="0" borderId="1" xfId="0" applyBorder="1" applyAlignment="1">
      <alignment vertical="top" shrinkToFit="1"/>
    </xf>
    <xf numFmtId="0" fontId="118" fillId="0" borderId="0" xfId="0" quotePrefix="1" applyNumberFormat="1" applyFont="1" applyFill="1" applyBorder="1" applyAlignment="1">
      <alignment vertical="top" shrinkToFit="1"/>
    </xf>
    <xf numFmtId="0" fontId="75" fillId="0" borderId="0" xfId="0" applyFont="1" applyFill="1" applyBorder="1" applyAlignment="1">
      <alignment vertical="top" shrinkToFit="1"/>
    </xf>
    <xf numFmtId="0" fontId="0" fillId="0" borderId="0" xfId="0" applyAlignment="1">
      <alignment vertical="top" shrinkToFit="1"/>
    </xf>
    <xf numFmtId="0" fontId="0" fillId="0" borderId="8" xfId="0" applyFont="1" applyFill="1" applyBorder="1" applyAlignment="1">
      <alignment horizontal="center" vertical="center"/>
    </xf>
    <xf numFmtId="0" fontId="75" fillId="0" borderId="1" xfId="0" applyFont="1" applyFill="1" applyBorder="1" applyAlignment="1">
      <alignment horizontal="left" vertical="top" wrapText="1"/>
    </xf>
    <xf numFmtId="0" fontId="0" fillId="0" borderId="17" xfId="0" applyFill="1" applyBorder="1" applyAlignment="1">
      <alignment horizontal="left" vertical="center" shrinkToFit="1"/>
    </xf>
    <xf numFmtId="0" fontId="0" fillId="0" borderId="30" xfId="0" applyBorder="1" applyAlignment="1">
      <alignment horizontal="left" vertical="center" shrinkToFit="1"/>
    </xf>
    <xf numFmtId="0" fontId="0" fillId="0" borderId="11" xfId="0" applyFont="1" applyFill="1" applyBorder="1" applyAlignment="1">
      <alignment horizontal="center" vertical="center" wrapText="1" shrinkToFit="1"/>
    </xf>
    <xf numFmtId="0" fontId="0" fillId="0" borderId="12" xfId="0" applyFont="1" applyFill="1" applyBorder="1" applyAlignment="1">
      <alignment horizontal="center" vertical="center" wrapText="1" shrinkToFit="1"/>
    </xf>
    <xf numFmtId="192" fontId="0" fillId="0" borderId="30" xfId="0" applyNumberFormat="1" applyFill="1" applyBorder="1" applyAlignment="1">
      <alignment horizontal="left" vertical="center" shrinkToFit="1"/>
    </xf>
    <xf numFmtId="192" fontId="0" fillId="0" borderId="30" xfId="0" applyNumberFormat="1" applyBorder="1" applyAlignment="1">
      <alignment horizontal="left" vertical="center" shrinkToFit="1"/>
    </xf>
    <xf numFmtId="192" fontId="0" fillId="0" borderId="18" xfId="0" applyNumberFormat="1" applyBorder="1" applyAlignment="1">
      <alignment horizontal="left" vertical="center" shrinkToFit="1"/>
    </xf>
    <xf numFmtId="0" fontId="0" fillId="0" borderId="9" xfId="0" applyFont="1" applyFill="1" applyBorder="1" applyAlignment="1">
      <alignment horizontal="center" vertical="center"/>
    </xf>
    <xf numFmtId="0" fontId="0" fillId="0" borderId="7" xfId="0" applyFill="1" applyBorder="1" applyAlignment="1">
      <alignment horizontal="center" vertical="center" shrinkToFit="1"/>
    </xf>
    <xf numFmtId="0" fontId="0" fillId="0" borderId="7" xfId="0" applyFont="1" applyFill="1" applyBorder="1" applyAlignment="1">
      <alignment horizontal="center" vertical="center" shrinkToFit="1"/>
    </xf>
    <xf numFmtId="0" fontId="0" fillId="0" borderId="7" xfId="0" applyBorder="1" applyAlignment="1">
      <alignment horizontal="center" vertical="center"/>
    </xf>
    <xf numFmtId="0" fontId="0" fillId="0" borderId="2" xfId="0" applyFill="1" applyBorder="1" applyAlignment="1">
      <alignment horizontal="center" vertical="center" shrinkToFit="1"/>
    </xf>
    <xf numFmtId="0" fontId="0" fillId="0" borderId="10" xfId="0" applyBorder="1" applyAlignment="1">
      <alignment horizontal="center" vertical="center" shrinkToFit="1"/>
    </xf>
    <xf numFmtId="0" fontId="0" fillId="0" borderId="5" xfId="0" applyBorder="1" applyAlignment="1">
      <alignment horizontal="center" vertical="center" shrinkToFit="1"/>
    </xf>
    <xf numFmtId="0" fontId="0" fillId="0" borderId="6" xfId="0" applyBorder="1" applyAlignment="1">
      <alignment horizontal="center" vertical="center" shrinkToFit="1"/>
    </xf>
    <xf numFmtId="192" fontId="0" fillId="0" borderId="30" xfId="0" applyNumberFormat="1" applyFont="1" applyFill="1" applyBorder="1" applyAlignment="1">
      <alignment horizontal="left" vertical="center" shrinkToFit="1"/>
    </xf>
    <xf numFmtId="0" fontId="0" fillId="0" borderId="5" xfId="0" applyFont="1" applyFill="1" applyBorder="1" applyAlignment="1">
      <alignment horizontal="center" vertical="center" shrinkToFit="1"/>
    </xf>
    <xf numFmtId="0" fontId="0" fillId="0" borderId="6" xfId="0" applyBorder="1" applyAlignment="1">
      <alignment vertical="center" shrinkToFit="1"/>
    </xf>
    <xf numFmtId="0" fontId="0" fillId="0" borderId="32" xfId="0" applyFont="1" applyFill="1" applyBorder="1" applyAlignment="1">
      <alignment horizontal="center" vertical="center" shrinkToFit="1"/>
    </xf>
    <xf numFmtId="0" fontId="0" fillId="0" borderId="33" xfId="0" applyBorder="1" applyAlignment="1">
      <alignment vertical="center" shrinkToFit="1"/>
    </xf>
    <xf numFmtId="0" fontId="0" fillId="0" borderId="121" xfId="0" applyBorder="1" applyAlignment="1">
      <alignment vertical="center" shrinkToFit="1"/>
    </xf>
    <xf numFmtId="0" fontId="0" fillId="0" borderId="52" xfId="0" applyBorder="1" applyAlignment="1">
      <alignment vertical="center" shrinkToFit="1"/>
    </xf>
    <xf numFmtId="0" fontId="0" fillId="0" borderId="20" xfId="0" applyBorder="1" applyAlignment="1">
      <alignment vertical="center" shrinkToFit="1"/>
    </xf>
    <xf numFmtId="0" fontId="0" fillId="0" borderId="17" xfId="0" applyFont="1" applyFill="1" applyBorder="1" applyAlignment="1">
      <alignment horizontal="center" vertical="center" shrinkToFit="1"/>
    </xf>
    <xf numFmtId="0" fontId="0" fillId="0" borderId="30" xfId="0" applyBorder="1" applyAlignment="1">
      <alignment vertical="center" shrinkToFit="1"/>
    </xf>
    <xf numFmtId="0" fontId="0" fillId="0" borderId="18" xfId="0" applyBorder="1" applyAlignment="1">
      <alignment vertical="center" shrinkToFit="1"/>
    </xf>
    <xf numFmtId="0" fontId="0" fillId="0" borderId="122" xfId="0" applyFont="1" applyFill="1" applyBorder="1" applyAlignment="1">
      <alignment horizontal="center" vertical="center" shrinkToFit="1"/>
    </xf>
    <xf numFmtId="0" fontId="0" fillId="0" borderId="118" xfId="0" applyBorder="1" applyAlignment="1">
      <alignment vertical="center" shrinkToFit="1"/>
    </xf>
    <xf numFmtId="0" fontId="0" fillId="0" borderId="123" xfId="0" applyBorder="1" applyAlignment="1">
      <alignment vertical="center" shrinkToFit="1"/>
    </xf>
    <xf numFmtId="0" fontId="0" fillId="0" borderId="9" xfId="0" applyFill="1" applyBorder="1" applyAlignment="1">
      <alignment horizontal="left" vertical="center" shrinkToFit="1"/>
    </xf>
    <xf numFmtId="0" fontId="0" fillId="0" borderId="17" xfId="0" quotePrefix="1" applyFill="1" applyBorder="1" applyAlignment="1">
      <alignment horizontal="center" vertical="center"/>
    </xf>
    <xf numFmtId="0" fontId="0" fillId="0" borderId="30" xfId="0" applyBorder="1" applyAlignment="1">
      <alignment vertical="center"/>
    </xf>
    <xf numFmtId="0" fontId="0" fillId="0" borderId="18" xfId="0" applyBorder="1" applyAlignment="1">
      <alignment vertical="center"/>
    </xf>
    <xf numFmtId="0" fontId="75" fillId="0" borderId="2" xfId="0" applyFont="1" applyFill="1" applyBorder="1" applyAlignment="1">
      <alignment horizontal="center" vertical="center" wrapText="1"/>
    </xf>
    <xf numFmtId="0" fontId="0" fillId="0" borderId="1" xfId="0" applyBorder="1" applyAlignment="1">
      <alignment horizontal="center" vertical="center"/>
    </xf>
    <xf numFmtId="0" fontId="0" fillId="0" borderId="10" xfId="0" applyBorder="1" applyAlignment="1">
      <alignment horizontal="center" vertical="center"/>
    </xf>
    <xf numFmtId="0" fontId="0" fillId="0" borderId="5" xfId="0" applyBorder="1" applyAlignment="1">
      <alignment horizontal="center" vertical="center"/>
    </xf>
    <xf numFmtId="0" fontId="0" fillId="0" borderId="13" xfId="0" applyBorder="1" applyAlignment="1">
      <alignment horizontal="center" vertical="center"/>
    </xf>
    <xf numFmtId="0" fontId="0" fillId="0" borderId="6" xfId="0" applyBorder="1" applyAlignment="1">
      <alignment horizontal="center" vertical="center"/>
    </xf>
    <xf numFmtId="0" fontId="0" fillId="0" borderId="2"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11" xfId="0" applyFont="1" applyFill="1" applyBorder="1" applyAlignment="1">
      <alignment horizontal="center" vertical="center" shrinkToFit="1"/>
    </xf>
    <xf numFmtId="0" fontId="0" fillId="0" borderId="16" xfId="0" applyBorder="1" applyAlignment="1">
      <alignment horizontal="center" vertical="center" shrinkToFit="1"/>
    </xf>
    <xf numFmtId="0" fontId="75" fillId="0" borderId="13" xfId="0" applyFont="1" applyFill="1" applyBorder="1" applyAlignment="1">
      <alignment horizontal="left" shrinkToFit="1"/>
    </xf>
    <xf numFmtId="0" fontId="0" fillId="0" borderId="13" xfId="0" applyFont="1" applyBorder="1" applyAlignment="1">
      <alignment horizontal="left"/>
    </xf>
    <xf numFmtId="0" fontId="0" fillId="0" borderId="0" xfId="0" applyFont="1" applyFill="1" applyBorder="1" applyAlignment="1">
      <alignment horizontal="center" vertical="center"/>
    </xf>
    <xf numFmtId="0" fontId="66" fillId="0" borderId="9" xfId="0" applyFont="1" applyFill="1" applyBorder="1" applyAlignment="1">
      <alignment horizontal="left" vertical="center" wrapText="1" shrinkToFit="1"/>
    </xf>
    <xf numFmtId="0" fontId="66" fillId="0" borderId="8" xfId="0" applyFont="1" applyFill="1" applyBorder="1" applyAlignment="1">
      <alignment horizontal="left" vertical="center" wrapText="1" shrinkToFit="1"/>
    </xf>
    <xf numFmtId="0" fontId="0" fillId="0" borderId="9" xfId="0" applyFont="1" applyFill="1" applyBorder="1" applyAlignment="1">
      <alignment horizontal="left" vertical="center"/>
    </xf>
    <xf numFmtId="0" fontId="0" fillId="0" borderId="8" xfId="0" applyFont="1" applyFill="1" applyBorder="1" applyAlignment="1">
      <alignment horizontal="left" vertical="center"/>
    </xf>
    <xf numFmtId="0" fontId="0" fillId="0" borderId="27" xfId="0" applyFont="1" applyFill="1" applyBorder="1" applyAlignment="1">
      <alignment horizontal="left" vertical="center"/>
    </xf>
    <xf numFmtId="0" fontId="0" fillId="0" borderId="1" xfId="0" applyFont="1" applyFill="1" applyBorder="1" applyAlignment="1">
      <alignment horizontal="left" vertical="center" shrinkToFit="1"/>
    </xf>
    <xf numFmtId="0" fontId="66" fillId="0" borderId="9" xfId="0" applyFont="1" applyFill="1" applyBorder="1" applyAlignment="1">
      <alignment horizontal="left" vertical="center" shrinkToFit="1"/>
    </xf>
    <xf numFmtId="0" fontId="66" fillId="0" borderId="8" xfId="0" applyFont="1" applyFill="1" applyBorder="1" applyAlignment="1">
      <alignment horizontal="left" vertical="center" shrinkToFit="1"/>
    </xf>
    <xf numFmtId="0" fontId="0" fillId="0" borderId="13" xfId="0" applyFill="1" applyBorder="1" applyAlignment="1">
      <alignment horizontal="center"/>
    </xf>
    <xf numFmtId="0" fontId="0" fillId="0" borderId="13" xfId="0" applyFill="1" applyBorder="1" applyAlignment="1">
      <alignment horizontal="left"/>
    </xf>
    <xf numFmtId="0" fontId="0" fillId="0" borderId="13" xfId="0" applyFont="1" applyFill="1" applyBorder="1" applyAlignment="1">
      <alignment horizontal="left"/>
    </xf>
    <xf numFmtId="0" fontId="0" fillId="0" borderId="6" xfId="0" applyFont="1" applyFill="1" applyBorder="1" applyAlignment="1">
      <alignment horizontal="left"/>
    </xf>
    <xf numFmtId="0" fontId="0" fillId="0" borderId="13" xfId="0" applyFill="1" applyBorder="1" applyAlignment="1">
      <alignment horizontal="left" shrinkToFit="1"/>
    </xf>
    <xf numFmtId="0" fontId="0" fillId="0" borderId="0" xfId="0" applyBorder="1" applyAlignment="1"/>
    <xf numFmtId="0" fontId="0" fillId="0" borderId="9" xfId="0" applyFont="1" applyFill="1" applyBorder="1" applyAlignment="1"/>
    <xf numFmtId="0" fontId="0" fillId="0" borderId="8" xfId="0" applyBorder="1" applyAlignment="1"/>
    <xf numFmtId="0" fontId="0" fillId="0" borderId="27" xfId="0" applyBorder="1" applyAlignment="1"/>
    <xf numFmtId="0" fontId="123" fillId="0" borderId="13" xfId="0" quotePrefix="1" applyFont="1" applyFill="1" applyBorder="1" applyAlignment="1"/>
    <xf numFmtId="0" fontId="71" fillId="0" borderId="13" xfId="0" applyFont="1" applyBorder="1" applyAlignment="1"/>
    <xf numFmtId="0" fontId="0" fillId="0" borderId="0" xfId="0" applyFill="1" applyBorder="1" applyAlignment="1">
      <alignment horizontal="left" vertical="center" shrinkToFit="1"/>
    </xf>
    <xf numFmtId="0" fontId="0" fillId="0" borderId="0" xfId="0" applyBorder="1" applyAlignment="1">
      <alignment horizontal="left" vertical="center" shrinkToFit="1"/>
    </xf>
    <xf numFmtId="0" fontId="0" fillId="0" borderId="0" xfId="0" applyFont="1" applyFill="1" applyBorder="1" applyAlignment="1">
      <alignment horizontal="center"/>
    </xf>
    <xf numFmtId="0" fontId="0" fillId="0" borderId="1" xfId="0" applyBorder="1" applyAlignment="1">
      <alignment horizontal="left" vertical="center" shrinkToFit="1"/>
    </xf>
    <xf numFmtId="0" fontId="0" fillId="0" borderId="13" xfId="0" applyFill="1" applyBorder="1" applyAlignment="1">
      <alignment horizontal="center" shrinkToFit="1"/>
    </xf>
    <xf numFmtId="0" fontId="66" fillId="0" borderId="27" xfId="0" applyFont="1" applyFill="1" applyBorder="1" applyAlignment="1">
      <alignment horizontal="left" vertical="center" wrapText="1" shrinkToFit="1"/>
    </xf>
    <xf numFmtId="0" fontId="75" fillId="0" borderId="1" xfId="0" applyFont="1" applyFill="1" applyBorder="1" applyAlignment="1">
      <alignment vertical="top"/>
    </xf>
    <xf numFmtId="0" fontId="75" fillId="0" borderId="1" xfId="0" applyFont="1" applyFill="1" applyBorder="1" applyAlignment="1">
      <alignment vertical="center" wrapText="1"/>
    </xf>
    <xf numFmtId="0" fontId="75" fillId="0" borderId="1" xfId="0" applyFont="1" applyFill="1" applyBorder="1" applyAlignment="1">
      <alignment vertical="center"/>
    </xf>
    <xf numFmtId="0" fontId="0" fillId="0" borderId="12" xfId="0" applyFont="1" applyFill="1" applyBorder="1" applyAlignment="1">
      <alignment horizontal="center" vertical="center" shrinkToFit="1"/>
    </xf>
    <xf numFmtId="0" fontId="0" fillId="0" borderId="16" xfId="0" applyFont="1" applyFill="1" applyBorder="1" applyAlignment="1">
      <alignment horizontal="center" vertical="center" shrinkToFit="1"/>
    </xf>
    <xf numFmtId="178" fontId="0" fillId="0" borderId="8" xfId="0" applyNumberFormat="1" applyFont="1" applyFill="1" applyBorder="1" applyAlignment="1">
      <alignment horizontal="left" vertical="center"/>
    </xf>
    <xf numFmtId="178" fontId="0" fillId="0" borderId="27" xfId="0" applyNumberFormat="1" applyFont="1" applyFill="1" applyBorder="1" applyAlignment="1">
      <alignment horizontal="left" vertical="center"/>
    </xf>
    <xf numFmtId="0" fontId="0" fillId="0" borderId="8" xfId="0" applyFont="1" applyBorder="1" applyAlignment="1">
      <alignment horizontal="center" vertical="center"/>
    </xf>
    <xf numFmtId="0" fontId="0" fillId="0" borderId="8" xfId="0" applyFill="1" applyBorder="1" applyAlignment="1">
      <alignment horizontal="center" vertical="center" shrinkToFit="1"/>
    </xf>
    <xf numFmtId="0" fontId="0" fillId="0" borderId="8" xfId="0" applyFont="1" applyFill="1" applyBorder="1" applyAlignment="1">
      <alignment horizontal="center" vertical="center" shrinkToFit="1"/>
    </xf>
    <xf numFmtId="0" fontId="0" fillId="0" borderId="8" xfId="0" applyNumberFormat="1" applyBorder="1" applyAlignment="1">
      <alignment horizontal="center" vertical="center"/>
    </xf>
    <xf numFmtId="0" fontId="0" fillId="0" borderId="5" xfId="0" applyFont="1" applyFill="1" applyBorder="1" applyAlignment="1">
      <alignment horizontal="center"/>
    </xf>
    <xf numFmtId="0" fontId="65" fillId="0" borderId="13" xfId="0" applyFont="1" applyFill="1" applyBorder="1" applyAlignment="1">
      <alignment horizontal="center"/>
    </xf>
    <xf numFmtId="0" fontId="0" fillId="0" borderId="13" xfId="0" applyFont="1" applyFill="1" applyBorder="1" applyAlignment="1">
      <alignment horizontal="center"/>
    </xf>
    <xf numFmtId="0" fontId="77" fillId="0" borderId="8" xfId="0" applyFont="1" applyFill="1" applyBorder="1" applyAlignment="1">
      <alignment horizontal="left" vertical="center"/>
    </xf>
    <xf numFmtId="0" fontId="77" fillId="0" borderId="8" xfId="0" applyNumberFormat="1" applyFont="1" applyFill="1" applyBorder="1" applyAlignment="1">
      <alignment horizontal="center" vertical="center"/>
    </xf>
    <xf numFmtId="0" fontId="0" fillId="0" borderId="8" xfId="0" applyNumberFormat="1" applyFont="1" applyFill="1" applyBorder="1" applyAlignment="1">
      <alignment horizontal="center" vertical="center"/>
    </xf>
    <xf numFmtId="0" fontId="0" fillId="0" borderId="9" xfId="0" applyBorder="1" applyAlignment="1">
      <alignment horizontal="center" vertical="center"/>
    </xf>
    <xf numFmtId="0" fontId="65" fillId="0" borderId="0" xfId="0" applyFont="1" applyFill="1" applyAlignment="1">
      <alignment horizontal="center" vertical="center"/>
    </xf>
    <xf numFmtId="0" fontId="0" fillId="0" borderId="8" xfId="0" applyFill="1" applyBorder="1" applyAlignment="1">
      <alignment horizontal="left" vertical="center"/>
    </xf>
    <xf numFmtId="0" fontId="0" fillId="0" borderId="27" xfId="0" applyFill="1" applyBorder="1" applyAlignment="1">
      <alignment horizontal="left" vertical="center"/>
    </xf>
    <xf numFmtId="49" fontId="0" fillId="0" borderId="9" xfId="0" applyNumberFormat="1" applyFill="1" applyBorder="1" applyAlignment="1">
      <alignment horizontal="center" vertical="center"/>
    </xf>
    <xf numFmtId="49" fontId="0" fillId="0" borderId="8" xfId="0" applyNumberFormat="1" applyFont="1" applyFill="1" applyBorder="1" applyAlignment="1">
      <alignment horizontal="center" vertical="center"/>
    </xf>
    <xf numFmtId="0" fontId="0" fillId="0" borderId="10" xfId="0" applyFont="1" applyFill="1" applyBorder="1" applyAlignment="1">
      <alignment horizontal="left" vertical="center" shrinkToFit="1"/>
    </xf>
    <xf numFmtId="49" fontId="0" fillId="0" borderId="8" xfId="0" applyNumberFormat="1" applyFill="1" applyBorder="1" applyAlignment="1">
      <alignment horizontal="center" vertical="center"/>
    </xf>
    <xf numFmtId="176" fontId="0" fillId="0" borderId="9" xfId="0" applyNumberFormat="1" applyFont="1" applyFill="1" applyBorder="1" applyAlignment="1">
      <alignment horizontal="left" vertical="center"/>
    </xf>
    <xf numFmtId="176" fontId="0" fillId="0" borderId="8" xfId="0" applyNumberFormat="1" applyFont="1" applyFill="1" applyBorder="1" applyAlignment="1">
      <alignment horizontal="left" vertical="center"/>
    </xf>
    <xf numFmtId="176" fontId="0" fillId="0" borderId="27" xfId="0" applyNumberFormat="1" applyFont="1" applyFill="1" applyBorder="1" applyAlignment="1">
      <alignment horizontal="left" vertical="center"/>
    </xf>
    <xf numFmtId="0" fontId="0" fillId="0" borderId="0" xfId="0" applyAlignment="1"/>
    <xf numFmtId="0" fontId="96" fillId="0" borderId="0" xfId="0" applyFont="1" applyBorder="1" applyAlignment="1">
      <alignment horizontal="left" vertical="center" wrapText="1"/>
    </xf>
    <xf numFmtId="0" fontId="96" fillId="0" borderId="0" xfId="0" applyFont="1" applyBorder="1" applyAlignment="1">
      <alignment horizontal="left" vertical="center"/>
    </xf>
    <xf numFmtId="0" fontId="96" fillId="0" borderId="36" xfId="7" applyNumberFormat="1" applyFont="1" applyBorder="1" applyAlignment="1">
      <alignment horizontal="center" vertical="center" textRotation="255"/>
    </xf>
    <xf numFmtId="0" fontId="96" fillId="0" borderId="51" xfId="7" applyNumberFormat="1" applyFont="1" applyBorder="1" applyAlignment="1">
      <alignment horizontal="center" vertical="center" textRotation="255"/>
    </xf>
    <xf numFmtId="0" fontId="96" fillId="0" borderId="9" xfId="7" applyNumberFormat="1" applyFont="1" applyFill="1" applyBorder="1" applyAlignment="1">
      <alignment horizontal="left" vertical="center" wrapText="1" indent="1"/>
    </xf>
    <xf numFmtId="0" fontId="96" fillId="0" borderId="8" xfId="7" applyNumberFormat="1" applyFont="1" applyFill="1" applyBorder="1" applyAlignment="1">
      <alignment horizontal="left" vertical="center" wrapText="1" indent="1"/>
    </xf>
    <xf numFmtId="0" fontId="96" fillId="0" borderId="27" xfId="7" applyNumberFormat="1" applyFont="1" applyFill="1" applyBorder="1" applyAlignment="1">
      <alignment horizontal="left" vertical="center" wrapText="1" indent="1"/>
    </xf>
    <xf numFmtId="0" fontId="96" fillId="0" borderId="9" xfId="7" applyNumberFormat="1" applyFont="1" applyFill="1" applyBorder="1" applyAlignment="1">
      <alignment horizontal="left" vertical="center"/>
    </xf>
    <xf numFmtId="0" fontId="96" fillId="0" borderId="8" xfId="7" applyNumberFormat="1" applyFont="1" applyFill="1" applyBorder="1" applyAlignment="1">
      <alignment horizontal="left" vertical="center"/>
    </xf>
    <xf numFmtId="0" fontId="96" fillId="0" borderId="75" xfId="7" applyNumberFormat="1" applyFont="1" applyFill="1" applyBorder="1" applyAlignment="1">
      <alignment horizontal="left" vertical="center"/>
    </xf>
    <xf numFmtId="0" fontId="96" fillId="0" borderId="75" xfId="7" applyNumberFormat="1" applyFont="1" applyFill="1" applyBorder="1" applyAlignment="1">
      <alignment horizontal="left" vertical="center" wrapText="1" indent="1"/>
    </xf>
    <xf numFmtId="0" fontId="96" fillId="0" borderId="95" xfId="7" applyNumberFormat="1" applyFont="1" applyFill="1" applyBorder="1" applyAlignment="1">
      <alignment horizontal="left" vertical="center" wrapText="1" indent="1"/>
    </xf>
    <xf numFmtId="0" fontId="96" fillId="0" borderId="77" xfId="7" applyNumberFormat="1" applyFont="1" applyFill="1" applyBorder="1" applyAlignment="1">
      <alignment horizontal="left" vertical="center" wrapText="1" indent="1"/>
    </xf>
    <xf numFmtId="0" fontId="96" fillId="0" borderId="103" xfId="7" applyNumberFormat="1" applyFont="1" applyFill="1" applyBorder="1" applyAlignment="1">
      <alignment horizontal="left" vertical="center" wrapText="1" indent="1"/>
    </xf>
    <xf numFmtId="0" fontId="96" fillId="0" borderId="76" xfId="7" applyNumberFormat="1" applyFont="1" applyFill="1" applyBorder="1" applyAlignment="1">
      <alignment horizontal="left" vertical="center" wrapText="1" indent="1"/>
    </xf>
    <xf numFmtId="0" fontId="96" fillId="0" borderId="1" xfId="7" applyNumberFormat="1" applyFont="1" applyFill="1" applyBorder="1" applyAlignment="1">
      <alignment horizontal="center" vertical="center" shrinkToFit="1"/>
    </xf>
    <xf numFmtId="0" fontId="96" fillId="0" borderId="10" xfId="7" applyNumberFormat="1" applyFont="1" applyFill="1" applyBorder="1" applyAlignment="1">
      <alignment horizontal="center" vertical="center" shrinkToFit="1"/>
    </xf>
    <xf numFmtId="0" fontId="96" fillId="0" borderId="0" xfId="7" applyNumberFormat="1" applyFont="1" applyFill="1" applyBorder="1" applyAlignment="1">
      <alignment horizontal="center" vertical="center" shrinkToFit="1"/>
    </xf>
    <xf numFmtId="0" fontId="96" fillId="0" borderId="4" xfId="7" applyNumberFormat="1" applyFont="1" applyFill="1" applyBorder="1" applyAlignment="1">
      <alignment horizontal="center" vertical="center" shrinkToFit="1"/>
    </xf>
    <xf numFmtId="0" fontId="96" fillId="0" borderId="13" xfId="7" applyNumberFormat="1" applyFont="1" applyFill="1" applyBorder="1" applyAlignment="1">
      <alignment horizontal="center" vertical="center" shrinkToFit="1"/>
    </xf>
    <xf numFmtId="0" fontId="96" fillId="0" borderId="6" xfId="7" applyNumberFormat="1" applyFont="1" applyFill="1" applyBorder="1" applyAlignment="1">
      <alignment horizontal="center" vertical="center" shrinkToFit="1"/>
    </xf>
    <xf numFmtId="0" fontId="96" fillId="0" borderId="2" xfId="7" applyNumberFormat="1" applyFont="1" applyFill="1" applyBorder="1" applyAlignment="1">
      <alignment horizontal="left" vertical="center" indent="1"/>
    </xf>
    <xf numFmtId="0" fontId="96" fillId="0" borderId="1" xfId="7" applyNumberFormat="1" applyFont="1" applyFill="1" applyBorder="1" applyAlignment="1">
      <alignment horizontal="left" vertical="center" indent="1"/>
    </xf>
    <xf numFmtId="195" fontId="96" fillId="0" borderId="1" xfId="54" applyNumberFormat="1" applyFont="1" applyFill="1" applyBorder="1" applyAlignment="1">
      <alignment horizontal="right" vertical="center" indent="1"/>
    </xf>
    <xf numFmtId="195" fontId="96" fillId="0" borderId="10" xfId="54" applyNumberFormat="1" applyFont="1" applyFill="1" applyBorder="1" applyAlignment="1">
      <alignment horizontal="right" vertical="center" indent="1"/>
    </xf>
    <xf numFmtId="0" fontId="96" fillId="0" borderId="2" xfId="7" applyNumberFormat="1" applyFont="1" applyFill="1" applyBorder="1" applyAlignment="1">
      <alignment horizontal="center" vertical="center"/>
    </xf>
    <xf numFmtId="0" fontId="96" fillId="0" borderId="1" xfId="7" applyNumberFormat="1" applyFont="1" applyFill="1" applyBorder="1" applyAlignment="1">
      <alignment horizontal="center" vertical="center"/>
    </xf>
    <xf numFmtId="0" fontId="96" fillId="0" borderId="3" xfId="7" applyNumberFormat="1" applyFont="1" applyFill="1" applyBorder="1" applyAlignment="1">
      <alignment horizontal="center" vertical="center"/>
    </xf>
    <xf numFmtId="0" fontId="96" fillId="0" borderId="0" xfId="7" applyNumberFormat="1" applyFont="1" applyFill="1" applyBorder="1" applyAlignment="1">
      <alignment horizontal="center" vertical="center"/>
    </xf>
    <xf numFmtId="0" fontId="96" fillId="0" borderId="5" xfId="7" applyNumberFormat="1" applyFont="1" applyFill="1" applyBorder="1" applyAlignment="1">
      <alignment horizontal="center" vertical="center"/>
    </xf>
    <xf numFmtId="0" fontId="96" fillId="0" borderId="13" xfId="7" applyNumberFormat="1" applyFont="1" applyFill="1" applyBorder="1" applyAlignment="1">
      <alignment horizontal="center" vertical="center"/>
    </xf>
    <xf numFmtId="195" fontId="96" fillId="0" borderId="1" xfId="7" applyNumberFormat="1" applyFont="1" applyBorder="1" applyAlignment="1">
      <alignment horizontal="right" vertical="center" indent="1"/>
    </xf>
    <xf numFmtId="195" fontId="96" fillId="0" borderId="97" xfId="7" applyNumberFormat="1" applyFont="1" applyBorder="1" applyAlignment="1">
      <alignment horizontal="right" vertical="center" indent="1"/>
    </xf>
    <xf numFmtId="195" fontId="96" fillId="0" borderId="0" xfId="7" applyNumberFormat="1" applyFont="1" applyBorder="1" applyAlignment="1">
      <alignment horizontal="right" vertical="center" indent="1"/>
    </xf>
    <xf numFmtId="195" fontId="96" fillId="0" borderId="58" xfId="7" applyNumberFormat="1" applyFont="1" applyBorder="1" applyAlignment="1">
      <alignment horizontal="right" vertical="center" indent="1"/>
    </xf>
    <xf numFmtId="195" fontId="96" fillId="0" borderId="13" xfId="7" applyNumberFormat="1" applyFont="1" applyBorder="1" applyAlignment="1">
      <alignment horizontal="right" vertical="center" indent="1"/>
    </xf>
    <xf numFmtId="195" fontId="96" fillId="0" borderId="102" xfId="7" applyNumberFormat="1" applyFont="1" applyBorder="1" applyAlignment="1">
      <alignment horizontal="right" vertical="center" indent="1"/>
    </xf>
    <xf numFmtId="0" fontId="96" fillId="0" borderId="122" xfId="7" applyNumberFormat="1" applyFont="1" applyFill="1" applyBorder="1" applyAlignment="1">
      <alignment horizontal="left" vertical="center" indent="1"/>
    </xf>
    <xf numFmtId="0" fontId="96" fillId="0" borderId="118" xfId="7" applyNumberFormat="1" applyFont="1" applyFill="1" applyBorder="1" applyAlignment="1">
      <alignment horizontal="left" vertical="center" indent="1"/>
    </xf>
    <xf numFmtId="0" fontId="96" fillId="0" borderId="118" xfId="7" applyNumberFormat="1" applyFont="1" applyFill="1" applyBorder="1" applyAlignment="1">
      <alignment horizontal="left" vertical="center"/>
    </xf>
    <xf numFmtId="195" fontId="96" fillId="0" borderId="118" xfId="54" applyNumberFormat="1" applyFont="1" applyFill="1" applyBorder="1" applyAlignment="1">
      <alignment horizontal="right" vertical="center" indent="1"/>
    </xf>
    <xf numFmtId="195" fontId="96" fillId="0" borderId="123" xfId="54" applyNumberFormat="1" applyFont="1" applyFill="1" applyBorder="1" applyAlignment="1">
      <alignment horizontal="right" vertical="center" indent="1"/>
    </xf>
    <xf numFmtId="0" fontId="96" fillId="0" borderId="13" xfId="7" applyNumberFormat="1" applyFont="1" applyFill="1" applyBorder="1" applyAlignment="1">
      <alignment horizontal="left" vertical="center"/>
    </xf>
    <xf numFmtId="0" fontId="96" fillId="0" borderId="65" xfId="7" applyNumberFormat="1" applyFont="1" applyFill="1" applyBorder="1" applyAlignment="1">
      <alignment horizontal="center" vertical="center" textRotation="255" wrapText="1"/>
    </xf>
    <xf numFmtId="0" fontId="96" fillId="0" borderId="111" xfId="7" applyNumberFormat="1" applyFont="1" applyFill="1" applyBorder="1" applyAlignment="1">
      <alignment horizontal="center" vertical="center" textRotation="255" wrapText="1"/>
    </xf>
    <xf numFmtId="0" fontId="96" fillId="0" borderId="5" xfId="7" applyNumberFormat="1" applyFont="1" applyFill="1" applyBorder="1" applyAlignment="1">
      <alignment horizontal="center" vertical="center" wrapText="1"/>
    </xf>
    <xf numFmtId="0" fontId="96" fillId="0" borderId="13" xfId="7" applyNumberFormat="1" applyFont="1" applyFill="1" applyBorder="1" applyAlignment="1">
      <alignment horizontal="center" vertical="center" wrapText="1"/>
    </xf>
    <xf numFmtId="0" fontId="96" fillId="0" borderId="6" xfId="7" applyNumberFormat="1" applyFont="1" applyFill="1" applyBorder="1" applyAlignment="1">
      <alignment horizontal="center" vertical="center" wrapText="1"/>
    </xf>
    <xf numFmtId="0" fontId="90" fillId="0" borderId="5" xfId="7" applyNumberFormat="1" applyFont="1" applyFill="1" applyBorder="1" applyAlignment="1">
      <alignment horizontal="left" vertical="center" wrapText="1" shrinkToFit="1"/>
    </xf>
    <xf numFmtId="0" fontId="90" fillId="0" borderId="13" xfId="7" applyNumberFormat="1" applyFont="1" applyFill="1" applyBorder="1" applyAlignment="1">
      <alignment horizontal="left" vertical="center" wrapText="1" shrinkToFit="1"/>
    </xf>
    <xf numFmtId="0" fontId="90" fillId="0" borderId="102" xfId="7" applyNumberFormat="1" applyFont="1" applyFill="1" applyBorder="1" applyAlignment="1">
      <alignment horizontal="left" vertical="center" wrapText="1" shrinkToFit="1"/>
    </xf>
    <xf numFmtId="0" fontId="96" fillId="0" borderId="181" xfId="7" applyNumberFormat="1" applyFont="1" applyFill="1" applyBorder="1" applyAlignment="1">
      <alignment horizontal="center" vertical="center"/>
    </xf>
    <xf numFmtId="0" fontId="96" fillId="0" borderId="220" xfId="7" applyNumberFormat="1" applyFont="1" applyFill="1" applyBorder="1" applyAlignment="1">
      <alignment horizontal="center" vertical="center"/>
    </xf>
    <xf numFmtId="0" fontId="96" fillId="0" borderId="182" xfId="7" applyNumberFormat="1" applyFont="1" applyFill="1" applyBorder="1" applyAlignment="1">
      <alignment horizontal="center" vertical="center"/>
    </xf>
    <xf numFmtId="0" fontId="96" fillId="0" borderId="11" xfId="7" applyNumberFormat="1" applyFont="1" applyFill="1" applyBorder="1" applyAlignment="1">
      <alignment horizontal="center" vertical="center" textRotation="255" shrinkToFit="1"/>
    </xf>
    <xf numFmtId="0" fontId="96" fillId="0" borderId="12" xfId="7" applyNumberFormat="1" applyFont="1" applyFill="1" applyBorder="1" applyAlignment="1">
      <alignment horizontal="center" vertical="center" textRotation="255" shrinkToFit="1"/>
    </xf>
    <xf numFmtId="0" fontId="96" fillId="0" borderId="16" xfId="7" applyNumberFormat="1" applyFont="1" applyFill="1" applyBorder="1" applyAlignment="1">
      <alignment horizontal="center" vertical="center" textRotation="255" shrinkToFit="1"/>
    </xf>
    <xf numFmtId="0" fontId="96" fillId="0" borderId="11" xfId="7" applyNumberFormat="1" applyFont="1" applyFill="1" applyBorder="1" applyAlignment="1">
      <alignment horizontal="center" vertical="center"/>
    </xf>
    <xf numFmtId="0" fontId="96" fillId="0" borderId="61" xfId="7" applyNumberFormat="1" applyFont="1" applyFill="1" applyBorder="1" applyAlignment="1">
      <alignment horizontal="center" vertical="center"/>
    </xf>
    <xf numFmtId="198" fontId="96" fillId="0" borderId="52" xfId="7" applyNumberFormat="1" applyFont="1" applyBorder="1" applyAlignment="1">
      <alignment horizontal="center" vertical="center"/>
    </xf>
    <xf numFmtId="198" fontId="96" fillId="0" borderId="155" xfId="7" applyNumberFormat="1" applyFont="1" applyBorder="1" applyAlignment="1">
      <alignment horizontal="center" vertical="center"/>
    </xf>
    <xf numFmtId="0" fontId="96" fillId="0" borderId="9" xfId="7" applyNumberFormat="1" applyFont="1" applyFill="1" applyBorder="1" applyAlignment="1">
      <alignment horizontal="center" vertical="center"/>
    </xf>
    <xf numFmtId="0" fontId="96" fillId="0" borderId="8" xfId="7" applyNumberFormat="1" applyFont="1" applyFill="1" applyBorder="1" applyAlignment="1">
      <alignment horizontal="center" vertical="center"/>
    </xf>
    <xf numFmtId="198" fontId="96" fillId="0" borderId="8" xfId="7" applyNumberFormat="1" applyFont="1" applyFill="1" applyBorder="1" applyAlignment="1">
      <alignment horizontal="center" vertical="center"/>
    </xf>
    <xf numFmtId="198" fontId="96" fillId="0" borderId="27" xfId="7" applyNumberFormat="1" applyFont="1" applyFill="1" applyBorder="1" applyAlignment="1">
      <alignment horizontal="center" vertical="center"/>
    </xf>
    <xf numFmtId="198" fontId="96" fillId="0" borderId="1" xfId="7" applyNumberFormat="1" applyFont="1" applyFill="1" applyBorder="1" applyAlignment="1">
      <alignment horizontal="center" vertical="center" shrinkToFit="1"/>
    </xf>
    <xf numFmtId="198" fontId="96" fillId="0" borderId="10" xfId="7" applyNumberFormat="1" applyFont="1" applyFill="1" applyBorder="1" applyAlignment="1">
      <alignment horizontal="center" vertical="center" shrinkToFit="1"/>
    </xf>
    <xf numFmtId="198" fontId="96" fillId="0" borderId="0" xfId="7" applyNumberFormat="1" applyFont="1" applyFill="1" applyBorder="1" applyAlignment="1">
      <alignment horizontal="center" vertical="center" shrinkToFit="1"/>
    </xf>
    <xf numFmtId="198" fontId="96" fillId="0" borderId="4" xfId="7" applyNumberFormat="1" applyFont="1" applyFill="1" applyBorder="1" applyAlignment="1">
      <alignment horizontal="center" vertical="center" shrinkToFit="1"/>
    </xf>
    <xf numFmtId="198" fontId="96" fillId="0" borderId="13" xfId="7" applyNumberFormat="1" applyFont="1" applyFill="1" applyBorder="1" applyAlignment="1">
      <alignment horizontal="center" vertical="center" shrinkToFit="1"/>
    </xf>
    <xf numFmtId="198" fontId="96" fillId="0" borderId="6" xfId="7" applyNumberFormat="1" applyFont="1" applyFill="1" applyBorder="1" applyAlignment="1">
      <alignment horizontal="center" vertical="center" shrinkToFit="1"/>
    </xf>
    <xf numFmtId="0" fontId="96" fillId="0" borderId="2" xfId="7" applyNumberFormat="1" applyFont="1" applyBorder="1" applyAlignment="1">
      <alignment horizontal="center" vertical="center" shrinkToFit="1"/>
    </xf>
    <xf numFmtId="0" fontId="96" fillId="0" borderId="1" xfId="7" applyNumberFormat="1" applyFont="1" applyBorder="1" applyAlignment="1">
      <alignment horizontal="center" vertical="center" shrinkToFit="1"/>
    </xf>
    <xf numFmtId="0" fontId="96" fillId="0" borderId="5" xfId="7" applyNumberFormat="1" applyFont="1" applyBorder="1" applyAlignment="1">
      <alignment horizontal="center" vertical="center" shrinkToFit="1"/>
    </xf>
    <xf numFmtId="0" fontId="96" fillId="0" borderId="13" xfId="7" applyNumberFormat="1" applyFont="1" applyBorder="1" applyAlignment="1">
      <alignment horizontal="center" vertical="center" shrinkToFit="1"/>
    </xf>
    <xf numFmtId="198" fontId="96" fillId="0" borderId="1" xfId="7" applyNumberFormat="1" applyFont="1" applyBorder="1" applyAlignment="1">
      <alignment horizontal="center" vertical="center"/>
    </xf>
    <xf numFmtId="198" fontId="96" fillId="0" borderId="10" xfId="7" applyNumberFormat="1" applyFont="1" applyBorder="1" applyAlignment="1">
      <alignment horizontal="center" vertical="center"/>
    </xf>
    <xf numFmtId="198" fontId="96" fillId="0" borderId="13" xfId="7" applyNumberFormat="1" applyFont="1" applyBorder="1" applyAlignment="1">
      <alignment horizontal="center" vertical="center"/>
    </xf>
    <xf numFmtId="198" fontId="96" fillId="0" borderId="6" xfId="7" applyNumberFormat="1" applyFont="1" applyBorder="1" applyAlignment="1">
      <alignment horizontal="center" vertical="center"/>
    </xf>
    <xf numFmtId="0" fontId="96" fillId="0" borderId="17" xfId="7" applyNumberFormat="1" applyFont="1" applyBorder="1" applyAlignment="1">
      <alignment horizontal="center" vertical="center" shrinkToFit="1"/>
    </xf>
    <xf numFmtId="0" fontId="96" fillId="0" borderId="30" xfId="7" applyNumberFormat="1" applyFont="1" applyBorder="1" applyAlignment="1">
      <alignment horizontal="center" vertical="center" shrinkToFit="1"/>
    </xf>
    <xf numFmtId="198" fontId="96" fillId="0" borderId="30" xfId="7" applyNumberFormat="1" applyFont="1" applyBorder="1" applyAlignment="1">
      <alignment horizontal="center" vertical="center"/>
    </xf>
    <xf numFmtId="198" fontId="96" fillId="0" borderId="18" xfId="7" applyNumberFormat="1" applyFont="1" applyBorder="1" applyAlignment="1">
      <alignment horizontal="center" vertical="center"/>
    </xf>
    <xf numFmtId="0" fontId="96" fillId="0" borderId="122" xfId="7" applyNumberFormat="1" applyFont="1" applyFill="1" applyBorder="1" applyAlignment="1">
      <alignment horizontal="center" vertical="center" shrinkToFit="1"/>
    </xf>
    <xf numFmtId="0" fontId="96" fillId="0" borderId="118" xfId="7" applyNumberFormat="1" applyFont="1" applyFill="1" applyBorder="1" applyAlignment="1">
      <alignment horizontal="center" vertical="center" shrinkToFit="1"/>
    </xf>
    <xf numFmtId="0" fontId="96" fillId="0" borderId="113" xfId="7" applyNumberFormat="1" applyFont="1" applyFill="1" applyBorder="1" applyAlignment="1">
      <alignment horizontal="center" vertical="center" shrinkToFit="1"/>
    </xf>
    <xf numFmtId="0" fontId="90" fillId="0" borderId="112" xfId="7" applyNumberFormat="1" applyFont="1" applyFill="1" applyBorder="1" applyAlignment="1">
      <alignment vertical="center" wrapText="1" shrinkToFit="1"/>
    </xf>
    <xf numFmtId="0" fontId="90" fillId="0" borderId="118" xfId="7" applyNumberFormat="1" applyFont="1" applyFill="1" applyBorder="1" applyAlignment="1">
      <alignment vertical="center" wrapText="1" shrinkToFit="1"/>
    </xf>
    <xf numFmtId="0" fontId="96" fillId="0" borderId="112" xfId="7" applyFont="1" applyBorder="1" applyAlignment="1">
      <alignment horizontal="center" vertical="center" shrinkToFit="1"/>
    </xf>
    <xf numFmtId="0" fontId="96" fillId="0" borderId="118" xfId="7" applyFont="1" applyBorder="1" applyAlignment="1">
      <alignment horizontal="center" vertical="center" shrinkToFit="1"/>
    </xf>
    <xf numFmtId="0" fontId="96" fillId="0" borderId="123" xfId="7" applyFont="1" applyBorder="1" applyAlignment="1">
      <alignment horizontal="center" vertical="center" shrinkToFit="1"/>
    </xf>
    <xf numFmtId="0" fontId="96" fillId="0" borderId="19" xfId="7" applyNumberFormat="1" applyFont="1" applyBorder="1" applyAlignment="1">
      <alignment horizontal="center" vertical="center"/>
    </xf>
    <xf numFmtId="0" fontId="96" fillId="0" borderId="52" xfId="7" applyNumberFormat="1" applyFont="1" applyBorder="1" applyAlignment="1">
      <alignment horizontal="center" vertical="center"/>
    </xf>
    <xf numFmtId="198" fontId="96" fillId="0" borderId="20" xfId="7" applyNumberFormat="1" applyFont="1" applyBorder="1" applyAlignment="1">
      <alignment horizontal="center" vertical="center"/>
    </xf>
    <xf numFmtId="0" fontId="96" fillId="0" borderId="19" xfId="7" applyNumberFormat="1" applyFont="1" applyBorder="1" applyAlignment="1">
      <alignment horizontal="center" vertical="center" shrinkToFit="1"/>
    </xf>
    <xf numFmtId="0" fontId="96" fillId="0" borderId="52" xfId="7" applyNumberFormat="1" applyFont="1" applyBorder="1" applyAlignment="1">
      <alignment horizontal="center" vertical="center" shrinkToFit="1"/>
    </xf>
    <xf numFmtId="0" fontId="96" fillId="0" borderId="19" xfId="7" applyNumberFormat="1" applyFont="1" applyFill="1" applyBorder="1" applyAlignment="1">
      <alignment horizontal="center" vertical="center" shrinkToFit="1"/>
    </xf>
    <xf numFmtId="0" fontId="96" fillId="0" borderId="52" xfId="7" applyNumberFormat="1" applyFont="1" applyFill="1" applyBorder="1" applyAlignment="1">
      <alignment horizontal="center" vertical="center" shrinkToFit="1"/>
    </xf>
    <xf numFmtId="0" fontId="96" fillId="0" borderId="152" xfId="7" applyNumberFormat="1" applyFont="1" applyFill="1" applyBorder="1" applyAlignment="1">
      <alignment horizontal="center" vertical="center" shrinkToFit="1"/>
    </xf>
    <xf numFmtId="0" fontId="90" fillId="0" borderId="153" xfId="7" applyNumberFormat="1" applyFont="1" applyFill="1" applyBorder="1" applyAlignment="1">
      <alignment vertical="center" wrapText="1" shrinkToFit="1"/>
    </xf>
    <xf numFmtId="0" fontId="90" fillId="0" borderId="52" xfId="7" applyNumberFormat="1" applyFont="1" applyFill="1" applyBorder="1" applyAlignment="1">
      <alignment vertical="center" wrapText="1" shrinkToFit="1"/>
    </xf>
    <xf numFmtId="0" fontId="96" fillId="0" borderId="153" xfId="7" applyFont="1" applyBorder="1" applyAlignment="1">
      <alignment horizontal="center" vertical="center" shrinkToFit="1"/>
    </xf>
    <xf numFmtId="0" fontId="96" fillId="0" borderId="52" xfId="7" applyFont="1" applyBorder="1" applyAlignment="1">
      <alignment horizontal="center" vertical="center" shrinkToFit="1"/>
    </xf>
    <xf numFmtId="0" fontId="96" fillId="0" borderId="20" xfId="7" applyFont="1" applyBorder="1" applyAlignment="1">
      <alignment horizontal="center" vertical="center" shrinkToFit="1"/>
    </xf>
    <xf numFmtId="0" fontId="96" fillId="0" borderId="19" xfId="7" applyNumberFormat="1" applyFont="1" applyFill="1" applyBorder="1" applyAlignment="1">
      <alignment horizontal="center" vertical="center"/>
    </xf>
    <xf numFmtId="0" fontId="96" fillId="0" borderId="52" xfId="7" applyNumberFormat="1" applyFont="1" applyFill="1" applyBorder="1" applyAlignment="1">
      <alignment horizontal="center" vertical="center"/>
    </xf>
    <xf numFmtId="0" fontId="96" fillId="0" borderId="9" xfId="7" applyNumberFormat="1" applyFont="1" applyFill="1" applyBorder="1" applyAlignment="1">
      <alignment horizontal="left" vertical="center" indent="1"/>
    </xf>
    <xf numFmtId="0" fontId="96" fillId="0" borderId="8" xfId="7" applyNumberFormat="1" applyFont="1" applyFill="1" applyBorder="1" applyAlignment="1">
      <alignment horizontal="left" vertical="center" indent="1"/>
    </xf>
    <xf numFmtId="0" fontId="96" fillId="0" borderId="27" xfId="7" applyNumberFormat="1" applyFont="1" applyFill="1" applyBorder="1" applyAlignment="1">
      <alignment horizontal="left" vertical="center" indent="1"/>
    </xf>
    <xf numFmtId="0" fontId="96" fillId="0" borderId="9" xfId="7" applyNumberFormat="1" applyFont="1" applyFill="1" applyBorder="1" applyAlignment="1">
      <alignment horizontal="left" vertical="center" indent="1" shrinkToFit="1"/>
    </xf>
    <xf numFmtId="0" fontId="96" fillId="0" borderId="8" xfId="7" applyNumberFormat="1" applyFont="1" applyFill="1" applyBorder="1" applyAlignment="1">
      <alignment horizontal="left" vertical="center" indent="1" shrinkToFit="1"/>
    </xf>
    <xf numFmtId="0" fontId="90" fillId="0" borderId="8" xfId="7" applyNumberFormat="1" applyFont="1" applyFill="1" applyBorder="1" applyAlignment="1">
      <alignment vertical="center" shrinkToFit="1"/>
    </xf>
    <xf numFmtId="198" fontId="96" fillId="0" borderId="7" xfId="7" applyNumberFormat="1" applyFont="1" applyBorder="1" applyAlignment="1">
      <alignment horizontal="right" vertical="center" indent="1"/>
    </xf>
    <xf numFmtId="198" fontId="96" fillId="0" borderId="37" xfId="7" applyNumberFormat="1" applyFont="1" applyBorder="1" applyAlignment="1">
      <alignment horizontal="right" vertical="center" indent="1"/>
    </xf>
    <xf numFmtId="0" fontId="96" fillId="0" borderId="2" xfId="7" applyNumberFormat="1" applyFont="1" applyFill="1" applyBorder="1" applyAlignment="1">
      <alignment horizontal="center" vertical="center" shrinkToFit="1"/>
    </xf>
    <xf numFmtId="0" fontId="96" fillId="0" borderId="3" xfId="7" applyNumberFormat="1" applyFont="1" applyFill="1" applyBorder="1" applyAlignment="1">
      <alignment horizontal="center" vertical="center" shrinkToFit="1"/>
    </xf>
    <xf numFmtId="0" fontId="96" fillId="0" borderId="5" xfId="7" applyNumberFormat="1" applyFont="1" applyFill="1" applyBorder="1" applyAlignment="1">
      <alignment horizontal="center" vertical="center" shrinkToFit="1"/>
    </xf>
    <xf numFmtId="0" fontId="96" fillId="0" borderId="17" xfId="7" applyNumberFormat="1" applyFont="1" applyFill="1" applyBorder="1" applyAlignment="1">
      <alignment horizontal="center" vertical="center" shrinkToFit="1"/>
    </xf>
    <xf numFmtId="0" fontId="96" fillId="0" borderId="30" xfId="7" applyNumberFormat="1" applyFont="1" applyFill="1" applyBorder="1" applyAlignment="1">
      <alignment horizontal="center" vertical="center" shrinkToFit="1"/>
    </xf>
    <xf numFmtId="0" fontId="96" fillId="0" borderId="150" xfId="7" applyNumberFormat="1" applyFont="1" applyFill="1" applyBorder="1" applyAlignment="1">
      <alignment horizontal="center" vertical="center" shrinkToFit="1"/>
    </xf>
    <xf numFmtId="0" fontId="90" fillId="0" borderId="151" xfId="7" applyNumberFormat="1" applyFont="1" applyFill="1" applyBorder="1" applyAlignment="1">
      <alignment vertical="center" wrapText="1" shrinkToFit="1"/>
    </xf>
    <xf numFmtId="0" fontId="90" fillId="0" borderId="30" xfId="7" applyNumberFormat="1" applyFont="1" applyFill="1" applyBorder="1" applyAlignment="1">
      <alignment vertical="center" wrapText="1" shrinkToFit="1"/>
    </xf>
    <xf numFmtId="0" fontId="96" fillId="0" borderId="151" xfId="7" applyFont="1" applyBorder="1" applyAlignment="1">
      <alignment horizontal="center" vertical="center" shrinkToFit="1"/>
    </xf>
    <xf numFmtId="0" fontId="96" fillId="0" borderId="30" xfId="7" applyFont="1" applyBorder="1" applyAlignment="1">
      <alignment horizontal="center" vertical="center" shrinkToFit="1"/>
    </xf>
    <xf numFmtId="0" fontId="96" fillId="0" borderId="18" xfId="7" applyFont="1" applyBorder="1" applyAlignment="1">
      <alignment horizontal="center" vertical="center" shrinkToFit="1"/>
    </xf>
    <xf numFmtId="198" fontId="96" fillId="0" borderId="29" xfId="7" applyNumberFormat="1" applyFont="1" applyBorder="1" applyAlignment="1">
      <alignment horizontal="right" vertical="center" indent="1"/>
    </xf>
    <xf numFmtId="198" fontId="96" fillId="0" borderId="146" xfId="7" applyNumberFormat="1" applyFont="1" applyBorder="1" applyAlignment="1">
      <alignment horizontal="right" vertical="center" indent="1"/>
    </xf>
    <xf numFmtId="198" fontId="96" fillId="0" borderId="145" xfId="7" applyNumberFormat="1" applyFont="1" applyBorder="1" applyAlignment="1">
      <alignment horizontal="right" vertical="center" indent="1"/>
    </xf>
    <xf numFmtId="198" fontId="96" fillId="0" borderId="148" xfId="7" applyNumberFormat="1" applyFont="1" applyBorder="1" applyAlignment="1">
      <alignment horizontal="right" vertical="center" indent="1"/>
    </xf>
    <xf numFmtId="198" fontId="96" fillId="0" borderId="144" xfId="7" applyNumberFormat="1" applyFont="1" applyBorder="1" applyAlignment="1">
      <alignment horizontal="right" vertical="center" indent="1"/>
    </xf>
    <xf numFmtId="198" fontId="96" fillId="0" borderId="147" xfId="7" applyNumberFormat="1" applyFont="1" applyBorder="1" applyAlignment="1">
      <alignment horizontal="right" vertical="center" indent="1"/>
    </xf>
    <xf numFmtId="0" fontId="96" fillId="0" borderId="17" xfId="7" applyNumberFormat="1" applyFont="1" applyBorder="1" applyAlignment="1">
      <alignment vertical="center"/>
    </xf>
    <xf numFmtId="0" fontId="96" fillId="0" borderId="30" xfId="7" applyNumberFormat="1" applyFont="1" applyBorder="1" applyAlignment="1">
      <alignment vertical="center"/>
    </xf>
    <xf numFmtId="0" fontId="96" fillId="0" borderId="18" xfId="7" applyNumberFormat="1" applyFont="1" applyBorder="1" applyAlignment="1">
      <alignment vertical="center"/>
    </xf>
    <xf numFmtId="0" fontId="90" fillId="0" borderId="29" xfId="7" applyNumberFormat="1" applyFont="1" applyFill="1" applyBorder="1" applyAlignment="1">
      <alignment horizontal="left" vertical="center" wrapText="1" shrinkToFit="1"/>
    </xf>
    <xf numFmtId="0" fontId="90" fillId="0" borderId="17" xfId="7" applyNumberFormat="1" applyFont="1" applyFill="1" applyBorder="1" applyAlignment="1">
      <alignment horizontal="left" vertical="center" wrapText="1" shrinkToFit="1"/>
    </xf>
    <xf numFmtId="0" fontId="96" fillId="0" borderId="122" xfId="7" applyNumberFormat="1" applyFont="1" applyBorder="1" applyAlignment="1">
      <alignment vertical="center"/>
    </xf>
    <xf numFmtId="0" fontId="96" fillId="0" borderId="118" xfId="7" applyNumberFormat="1" applyFont="1" applyBorder="1" applyAlignment="1">
      <alignment vertical="center"/>
    </xf>
    <xf numFmtId="0" fontId="96" fillId="0" borderId="123" xfId="7" applyNumberFormat="1" applyFont="1" applyBorder="1" applyAlignment="1">
      <alignment vertical="center"/>
    </xf>
    <xf numFmtId="0" fontId="90" fillId="0" borderId="144" xfId="7" applyNumberFormat="1" applyFont="1" applyFill="1" applyBorder="1" applyAlignment="1">
      <alignment horizontal="left" vertical="center" wrapText="1" shrinkToFit="1"/>
    </xf>
    <xf numFmtId="0" fontId="90" fillId="0" borderId="122" xfId="7" applyNumberFormat="1" applyFont="1" applyFill="1" applyBorder="1" applyAlignment="1">
      <alignment horizontal="left" vertical="center" wrapText="1" shrinkToFit="1"/>
    </xf>
    <xf numFmtId="0" fontId="96" fillId="0" borderId="19" xfId="7" applyNumberFormat="1" applyFont="1" applyBorder="1" applyAlignment="1">
      <alignment vertical="center"/>
    </xf>
    <xf numFmtId="0" fontId="96" fillId="0" borderId="52" xfId="7" applyNumberFormat="1" applyFont="1" applyBorder="1" applyAlignment="1">
      <alignment vertical="center"/>
    </xf>
    <xf numFmtId="0" fontId="96" fillId="0" borderId="20" xfId="7" applyNumberFormat="1" applyFont="1" applyBorder="1" applyAlignment="1">
      <alignment vertical="center"/>
    </xf>
    <xf numFmtId="0" fontId="90" fillId="0" borderId="145" xfId="7" applyNumberFormat="1" applyFont="1" applyFill="1" applyBorder="1" applyAlignment="1">
      <alignment horizontal="left" vertical="center" wrapText="1" shrinkToFit="1"/>
    </xf>
    <xf numFmtId="0" fontId="90" fillId="0" borderId="19" xfId="7" applyNumberFormat="1" applyFont="1" applyFill="1" applyBorder="1" applyAlignment="1">
      <alignment horizontal="left" vertical="center" wrapText="1" shrinkToFit="1"/>
    </xf>
    <xf numFmtId="0" fontId="90" fillId="0" borderId="30" xfId="7" applyNumberFormat="1" applyFont="1" applyFill="1" applyBorder="1" applyAlignment="1">
      <alignment horizontal="left" vertical="center" wrapText="1" indent="1"/>
    </xf>
    <xf numFmtId="0" fontId="90" fillId="0" borderId="18" xfId="7" applyNumberFormat="1" applyFont="1" applyFill="1" applyBorder="1" applyAlignment="1">
      <alignment horizontal="left" vertical="center" wrapText="1" indent="1"/>
    </xf>
    <xf numFmtId="0" fontId="90" fillId="0" borderId="118" xfId="7" applyNumberFormat="1" applyFont="1" applyFill="1" applyBorder="1" applyAlignment="1">
      <alignment horizontal="left" vertical="center" wrapText="1" indent="1"/>
    </xf>
    <xf numFmtId="0" fontId="90" fillId="0" borderId="123" xfId="7" applyNumberFormat="1" applyFont="1" applyFill="1" applyBorder="1" applyAlignment="1">
      <alignment horizontal="left" vertical="center" wrapText="1" indent="1"/>
    </xf>
    <xf numFmtId="0" fontId="90" fillId="0" borderId="144" xfId="7" applyNumberFormat="1" applyFont="1" applyBorder="1" applyAlignment="1">
      <alignment vertical="center" wrapText="1"/>
    </xf>
    <xf numFmtId="0" fontId="90" fillId="0" borderId="122" xfId="7" applyNumberFormat="1" applyFont="1" applyBorder="1" applyAlignment="1">
      <alignment vertical="center" wrapText="1"/>
    </xf>
    <xf numFmtId="0" fontId="90" fillId="0" borderId="122" xfId="7" applyNumberFormat="1" applyFont="1" applyFill="1" applyBorder="1" applyAlignment="1">
      <alignment horizontal="left" vertical="center" wrapText="1" indent="1"/>
    </xf>
    <xf numFmtId="0" fontId="90" fillId="0" borderId="118" xfId="7" applyNumberFormat="1" applyFont="1" applyBorder="1" applyAlignment="1">
      <alignment vertical="center" wrapText="1"/>
    </xf>
    <xf numFmtId="0" fontId="90" fillId="0" borderId="123" xfId="7" applyNumberFormat="1" applyFont="1" applyBorder="1" applyAlignment="1">
      <alignment vertical="center" wrapText="1"/>
    </xf>
    <xf numFmtId="198" fontId="96" fillId="0" borderId="122" xfId="7" applyNumberFormat="1" applyFont="1" applyBorder="1" applyAlignment="1">
      <alignment horizontal="right" vertical="center" indent="1"/>
    </xf>
    <xf numFmtId="198" fontId="96" fillId="0" borderId="118" xfId="7" applyNumberFormat="1" applyFont="1" applyBorder="1" applyAlignment="1">
      <alignment horizontal="right" vertical="center" indent="1"/>
    </xf>
    <xf numFmtId="198" fontId="96" fillId="0" borderId="149" xfId="7" applyNumberFormat="1" applyFont="1" applyBorder="1" applyAlignment="1">
      <alignment horizontal="right" vertical="center" indent="1"/>
    </xf>
    <xf numFmtId="0" fontId="90" fillId="0" borderId="52" xfId="7" applyNumberFormat="1" applyFont="1" applyFill="1" applyBorder="1" applyAlignment="1">
      <alignment horizontal="left" vertical="center" wrapText="1" indent="1"/>
    </xf>
    <xf numFmtId="0" fontId="90" fillId="0" borderId="20" xfId="7" applyNumberFormat="1" applyFont="1" applyFill="1" applyBorder="1" applyAlignment="1">
      <alignment horizontal="left" vertical="center" wrapText="1" indent="1"/>
    </xf>
    <xf numFmtId="0" fontId="90" fillId="0" borderId="19" xfId="7" applyNumberFormat="1" applyFont="1" applyFill="1" applyBorder="1" applyAlignment="1">
      <alignment horizontal="left" vertical="center" wrapText="1" indent="1"/>
    </xf>
    <xf numFmtId="0" fontId="96" fillId="0" borderId="143" xfId="7" applyNumberFormat="1" applyFont="1" applyFill="1" applyBorder="1" applyAlignment="1">
      <alignment horizontal="center" vertical="center" textRotation="255" shrinkToFit="1"/>
    </xf>
    <xf numFmtId="0" fontId="96" fillId="0" borderId="144" xfId="7" applyNumberFormat="1" applyFont="1" applyFill="1" applyBorder="1" applyAlignment="1">
      <alignment horizontal="center" vertical="center" textRotation="255" shrinkToFit="1"/>
    </xf>
    <xf numFmtId="0" fontId="96" fillId="0" borderId="145" xfId="7" applyNumberFormat="1" applyFont="1" applyFill="1" applyBorder="1" applyAlignment="1">
      <alignment horizontal="center" vertical="center" textRotation="255" shrinkToFit="1"/>
    </xf>
    <xf numFmtId="0" fontId="90" fillId="0" borderId="140" xfId="7" applyNumberFormat="1" applyFont="1" applyFill="1" applyBorder="1" applyAlignment="1">
      <alignment horizontal="left" vertical="center" wrapText="1" indent="1"/>
    </xf>
    <xf numFmtId="0" fontId="90" fillId="0" borderId="84" xfId="7" applyNumberFormat="1" applyFont="1" applyFill="1" applyBorder="1" applyAlignment="1">
      <alignment horizontal="left" vertical="center" wrapText="1" indent="1"/>
    </xf>
    <xf numFmtId="0" fontId="90" fillId="0" borderId="141" xfId="7" applyNumberFormat="1" applyFont="1" applyFill="1" applyBorder="1" applyAlignment="1">
      <alignment horizontal="left" vertical="center" wrapText="1" indent="1"/>
    </xf>
    <xf numFmtId="0" fontId="199" fillId="0" borderId="11" xfId="7" applyNumberFormat="1" applyFont="1" applyBorder="1" applyAlignment="1">
      <alignment vertical="center" wrapText="1"/>
    </xf>
    <xf numFmtId="0" fontId="199" fillId="0" borderId="12" xfId="7" applyNumberFormat="1" applyFont="1" applyBorder="1" applyAlignment="1">
      <alignment vertical="center" wrapText="1"/>
    </xf>
    <xf numFmtId="0" fontId="199" fillId="0" borderId="16" xfId="7" applyNumberFormat="1" applyFont="1" applyBorder="1" applyAlignment="1">
      <alignment vertical="center" wrapText="1"/>
    </xf>
    <xf numFmtId="0" fontId="96" fillId="0" borderId="0" xfId="7" applyNumberFormat="1" applyFont="1" applyFill="1" applyBorder="1" applyAlignment="1">
      <alignment vertical="center" shrinkToFit="1"/>
    </xf>
    <xf numFmtId="0" fontId="96" fillId="0" borderId="50" xfId="7" applyNumberFormat="1" applyFont="1" applyFill="1" applyBorder="1" applyAlignment="1">
      <alignment horizontal="center" vertical="center" wrapText="1"/>
    </xf>
    <xf numFmtId="0" fontId="96" fillId="0" borderId="54" xfId="7" applyNumberFormat="1" applyFont="1" applyFill="1" applyBorder="1" applyAlignment="1">
      <alignment horizontal="center" vertical="center" wrapText="1"/>
    </xf>
    <xf numFmtId="0" fontId="96" fillId="0" borderId="36" xfId="7" applyNumberFormat="1" applyFont="1" applyFill="1" applyBorder="1" applyAlignment="1">
      <alignment horizontal="center" vertical="center" wrapText="1"/>
    </xf>
    <xf numFmtId="0" fontId="96" fillId="0" borderId="7" xfId="7" applyNumberFormat="1" applyFont="1" applyFill="1" applyBorder="1" applyAlignment="1">
      <alignment horizontal="center" vertical="center" wrapText="1"/>
    </xf>
    <xf numFmtId="0" fontId="96" fillId="0" borderId="178" xfId="7" applyNumberFormat="1" applyFont="1" applyFill="1" applyBorder="1" applyAlignment="1">
      <alignment horizontal="center" vertical="center" wrapText="1"/>
    </xf>
    <xf numFmtId="0" fontId="96" fillId="0" borderId="185" xfId="7" applyNumberFormat="1" applyFont="1" applyFill="1" applyBorder="1" applyAlignment="1">
      <alignment horizontal="center" vertical="center" wrapText="1"/>
    </xf>
    <xf numFmtId="0" fontId="96" fillId="0" borderId="15" xfId="7" applyNumberFormat="1" applyFont="1" applyFill="1" applyBorder="1" applyAlignment="1">
      <alignment horizontal="center" vertical="center"/>
    </xf>
    <xf numFmtId="0" fontId="96" fillId="0" borderId="15" xfId="7" applyNumberFormat="1" applyFont="1" applyFill="1" applyBorder="1" applyAlignment="1">
      <alignment vertical="center" shrinkToFit="1"/>
    </xf>
    <xf numFmtId="0" fontId="96" fillId="0" borderId="15" xfId="7" applyNumberFormat="1" applyFont="1" applyFill="1" applyBorder="1" applyAlignment="1">
      <alignment horizontal="center" vertical="center" shrinkToFit="1"/>
    </xf>
    <xf numFmtId="0" fontId="202" fillId="0" borderId="28" xfId="0" applyFont="1" applyFill="1" applyBorder="1" applyAlignment="1">
      <alignment horizontal="left" vertical="center"/>
    </xf>
    <xf numFmtId="0" fontId="96" fillId="0" borderId="51" xfId="7" applyNumberFormat="1" applyFont="1" applyFill="1" applyBorder="1" applyAlignment="1">
      <alignment horizontal="center" vertical="center" wrapText="1"/>
    </xf>
    <xf numFmtId="0" fontId="96" fillId="0" borderId="55" xfId="7" applyNumberFormat="1" applyFont="1" applyFill="1" applyBorder="1" applyAlignment="1">
      <alignment horizontal="center" vertical="center" wrapText="1"/>
    </xf>
    <xf numFmtId="0" fontId="96" fillId="0" borderId="15" xfId="31" applyNumberFormat="1" applyFont="1" applyFill="1" applyBorder="1" applyAlignment="1">
      <alignment horizontal="left" vertical="center" shrinkToFit="1"/>
    </xf>
    <xf numFmtId="0" fontId="96" fillId="0" borderId="15" xfId="7" applyNumberFormat="1" applyFont="1" applyFill="1" applyBorder="1" applyAlignment="1">
      <alignment horizontal="left" vertical="center"/>
    </xf>
    <xf numFmtId="0" fontId="96" fillId="0" borderId="60" xfId="31" applyNumberFormat="1" applyFont="1" applyFill="1" applyBorder="1" applyAlignment="1">
      <alignment horizontal="left" vertical="center" shrinkToFit="1"/>
    </xf>
    <xf numFmtId="0" fontId="96" fillId="0" borderId="60" xfId="31" applyNumberFormat="1" applyFont="1" applyFill="1" applyBorder="1" applyAlignment="1">
      <alignment horizontal="left" vertical="center" wrapText="1"/>
    </xf>
    <xf numFmtId="0" fontId="90" fillId="0" borderId="60" xfId="7" applyNumberFormat="1" applyFont="1" applyFill="1" applyBorder="1" applyAlignment="1">
      <alignment vertical="center"/>
    </xf>
    <xf numFmtId="0" fontId="96" fillId="0" borderId="65" xfId="7" applyNumberFormat="1" applyFont="1" applyFill="1" applyBorder="1" applyAlignment="1">
      <alignment horizontal="center" vertical="center" wrapText="1"/>
    </xf>
    <xf numFmtId="0" fontId="96" fillId="0" borderId="12" xfId="7" applyNumberFormat="1" applyFont="1" applyFill="1" applyBorder="1" applyAlignment="1">
      <alignment horizontal="center" vertical="center" wrapText="1"/>
    </xf>
    <xf numFmtId="178" fontId="96" fillId="0" borderId="136" xfId="7" applyNumberFormat="1" applyFont="1" applyFill="1" applyBorder="1" applyAlignment="1">
      <alignment horizontal="distributed" vertical="center" indent="1" shrinkToFit="1"/>
    </xf>
    <xf numFmtId="0" fontId="96" fillId="0" borderId="136" xfId="7" applyNumberFormat="1" applyFont="1" applyFill="1" applyBorder="1" applyAlignment="1">
      <alignment horizontal="center" vertical="center" wrapText="1"/>
    </xf>
    <xf numFmtId="178" fontId="96" fillId="0" borderId="56" xfId="7" applyNumberFormat="1" applyFont="1" applyFill="1" applyBorder="1" applyAlignment="1">
      <alignment horizontal="distributed" vertical="center" indent="1" shrinkToFit="1"/>
    </xf>
    <xf numFmtId="0" fontId="290" fillId="0" borderId="59" xfId="31" applyFont="1" applyFill="1" applyBorder="1" applyAlignment="1">
      <alignment horizontal="left" vertical="center" wrapText="1" shrinkToFit="1"/>
    </xf>
    <xf numFmtId="0" fontId="290" fillId="0" borderId="215" xfId="31" applyFont="1" applyFill="1" applyBorder="1" applyAlignment="1">
      <alignment horizontal="left" vertical="center" wrapText="1" shrinkToFit="1"/>
    </xf>
    <xf numFmtId="0" fontId="290" fillId="0" borderId="74" xfId="31" applyFont="1" applyFill="1" applyBorder="1" applyAlignment="1">
      <alignment horizontal="left" vertical="center" wrapText="1" shrinkToFit="1"/>
    </xf>
    <xf numFmtId="0" fontId="287" fillId="0" borderId="56" xfId="31" applyFont="1" applyFill="1" applyBorder="1" applyAlignment="1">
      <alignment horizontal="left" vertical="center" wrapText="1" shrinkToFit="1"/>
    </xf>
    <xf numFmtId="0" fontId="287" fillId="0" borderId="136" xfId="31" applyFont="1" applyFill="1" applyBorder="1" applyAlignment="1">
      <alignment horizontal="left" vertical="center" wrapText="1" shrinkToFit="1"/>
    </xf>
    <xf numFmtId="0" fontId="287" fillId="0" borderId="125" xfId="31" applyFont="1" applyFill="1" applyBorder="1" applyAlignment="1">
      <alignment horizontal="left" vertical="center" wrapText="1" shrinkToFit="1"/>
    </xf>
    <xf numFmtId="0" fontId="205" fillId="0" borderId="56" xfId="31" applyFont="1" applyFill="1" applyBorder="1" applyAlignment="1">
      <alignment horizontal="center" vertical="center" shrinkToFit="1"/>
    </xf>
    <xf numFmtId="0" fontId="205" fillId="0" borderId="136" xfId="31" applyFont="1" applyFill="1" applyBorder="1" applyAlignment="1">
      <alignment horizontal="center" vertical="center" shrinkToFit="1"/>
    </xf>
    <xf numFmtId="0" fontId="205" fillId="0" borderId="24" xfId="31" applyFont="1" applyFill="1" applyBorder="1" applyAlignment="1">
      <alignment horizontal="center" vertical="center" shrinkToFit="1"/>
    </xf>
    <xf numFmtId="0" fontId="96" fillId="0" borderId="21" xfId="7" applyNumberFormat="1" applyFont="1" applyFill="1" applyBorder="1" applyAlignment="1">
      <alignment horizontal="center" vertical="center"/>
    </xf>
    <xf numFmtId="0" fontId="96" fillId="0" borderId="126" xfId="7" applyNumberFormat="1" applyFont="1" applyFill="1" applyBorder="1" applyAlignment="1">
      <alignment horizontal="center" vertical="center"/>
    </xf>
    <xf numFmtId="0" fontId="96" fillId="0" borderId="28" xfId="7" applyNumberFormat="1" applyFont="1" applyFill="1" applyBorder="1" applyAlignment="1">
      <alignment horizontal="center" vertical="center"/>
    </xf>
    <xf numFmtId="0" fontId="96" fillId="0" borderId="4" xfId="7" applyNumberFormat="1" applyFont="1" applyFill="1" applyBorder="1" applyAlignment="1">
      <alignment horizontal="center" vertical="center"/>
    </xf>
    <xf numFmtId="0" fontId="96" fillId="0" borderId="98" xfId="7" applyNumberFormat="1" applyFont="1" applyFill="1" applyBorder="1" applyAlignment="1">
      <alignment horizontal="center" vertical="center"/>
    </xf>
    <xf numFmtId="0" fontId="96" fillId="0" borderId="215" xfId="7" applyNumberFormat="1" applyFont="1" applyFill="1" applyBorder="1" applyAlignment="1">
      <alignment horizontal="center" vertical="center"/>
    </xf>
    <xf numFmtId="0" fontId="96" fillId="0" borderId="74" xfId="7" applyNumberFormat="1" applyFont="1" applyFill="1" applyBorder="1" applyAlignment="1">
      <alignment horizontal="center" vertical="center"/>
    </xf>
    <xf numFmtId="0" fontId="90" fillId="0" borderId="28" xfId="7" applyNumberFormat="1" applyFont="1" applyFill="1" applyBorder="1" applyAlignment="1">
      <alignment horizontal="center" vertical="center" wrapText="1"/>
    </xf>
    <xf numFmtId="0" fontId="90" fillId="0" borderId="0" xfId="7" applyNumberFormat="1" applyFont="1" applyFill="1" applyBorder="1" applyAlignment="1">
      <alignment horizontal="center" vertical="center"/>
    </xf>
    <xf numFmtId="0" fontId="90" fillId="0" borderId="4" xfId="7" applyNumberFormat="1" applyFont="1" applyFill="1" applyBorder="1" applyAlignment="1">
      <alignment horizontal="center" vertical="center"/>
    </xf>
    <xf numFmtId="0" fontId="96" fillId="0" borderId="3" xfId="7" applyNumberFormat="1" applyFont="1" applyFill="1" applyBorder="1" applyAlignment="1">
      <alignment vertical="center" wrapText="1"/>
    </xf>
    <xf numFmtId="0" fontId="96" fillId="0" borderId="0" xfId="7" applyNumberFormat="1" applyFont="1" applyFill="1" applyBorder="1" applyAlignment="1">
      <alignment vertical="center" wrapText="1"/>
    </xf>
    <xf numFmtId="0" fontId="96" fillId="0" borderId="58" xfId="7" applyNumberFormat="1" applyFont="1" applyFill="1" applyBorder="1" applyAlignment="1">
      <alignment vertical="center" wrapText="1"/>
    </xf>
    <xf numFmtId="0" fontId="65" fillId="0" borderId="0" xfId="7" applyNumberFormat="1" applyFont="1" applyFill="1" applyBorder="1" applyAlignment="1">
      <alignment horizontal="center" vertical="center"/>
    </xf>
    <xf numFmtId="0" fontId="75" fillId="0" borderId="13" xfId="7" applyNumberFormat="1" applyFont="1" applyFill="1" applyBorder="1" applyAlignment="1">
      <alignment horizontal="center" vertical="center"/>
    </xf>
    <xf numFmtId="0" fontId="96" fillId="0" borderId="13" xfId="7" applyNumberFormat="1" applyFont="1" applyFill="1" applyBorder="1" applyAlignment="1">
      <alignment horizontal="left" vertical="center" shrinkToFit="1"/>
    </xf>
    <xf numFmtId="0" fontId="96" fillId="0" borderId="42" xfId="7" applyNumberFormat="1" applyFont="1" applyFill="1" applyBorder="1" applyAlignment="1">
      <alignment horizontal="left" vertical="center" indent="1"/>
    </xf>
    <xf numFmtId="0" fontId="96" fillId="0" borderId="15" xfId="7" applyNumberFormat="1" applyFont="1" applyFill="1" applyBorder="1" applyAlignment="1">
      <alignment horizontal="left" vertical="center" indent="1"/>
    </xf>
    <xf numFmtId="0" fontId="96" fillId="0" borderId="15" xfId="0" applyFont="1" applyFill="1" applyBorder="1" applyAlignment="1">
      <alignment horizontal="left" vertical="center" shrinkToFit="1"/>
    </xf>
    <xf numFmtId="0" fontId="96" fillId="0" borderId="142" xfId="7" applyNumberFormat="1" applyFont="1" applyFill="1" applyBorder="1" applyAlignment="1">
      <alignment horizontal="center" vertical="center" wrapText="1"/>
    </xf>
    <xf numFmtId="0" fontId="96" fillId="0" borderId="66" xfId="7" applyNumberFormat="1" applyFont="1" applyFill="1" applyBorder="1" applyAlignment="1">
      <alignment horizontal="center" vertical="center" wrapText="1"/>
    </xf>
    <xf numFmtId="0" fontId="96" fillId="0" borderId="11" xfId="7" applyNumberFormat="1" applyFont="1" applyFill="1" applyBorder="1" applyAlignment="1">
      <alignment horizontal="center" vertical="center" wrapText="1"/>
    </xf>
    <xf numFmtId="0" fontId="96" fillId="0" borderId="61" xfId="7" applyNumberFormat="1" applyFont="1" applyFill="1" applyBorder="1" applyAlignment="1">
      <alignment horizontal="center" vertical="center" wrapText="1"/>
    </xf>
    <xf numFmtId="0" fontId="96" fillId="0" borderId="3" xfId="7" applyNumberFormat="1" applyFont="1" applyFill="1" applyBorder="1" applyAlignment="1">
      <alignment horizontal="left" vertical="center" indent="1" shrinkToFit="1"/>
    </xf>
    <xf numFmtId="0" fontId="96" fillId="0" borderId="0" xfId="7" applyNumberFormat="1" applyFont="1" applyFill="1" applyBorder="1" applyAlignment="1">
      <alignment horizontal="left" vertical="center" indent="1" shrinkToFit="1"/>
    </xf>
    <xf numFmtId="0" fontId="96" fillId="0" borderId="0" xfId="0" applyFont="1" applyFill="1" applyBorder="1" applyAlignment="1">
      <alignment horizontal="left" vertical="center" shrinkToFit="1"/>
    </xf>
    <xf numFmtId="0" fontId="96" fillId="0" borderId="14" xfId="7" applyNumberFormat="1" applyFont="1" applyFill="1" applyBorder="1" applyAlignment="1">
      <alignment horizontal="center" vertical="center"/>
    </xf>
    <xf numFmtId="0" fontId="96" fillId="0" borderId="104" xfId="7" applyNumberFormat="1" applyFont="1" applyFill="1" applyBorder="1" applyAlignment="1">
      <alignment horizontal="center" vertical="center"/>
    </xf>
    <xf numFmtId="0" fontId="77" fillId="0" borderId="104" xfId="7" applyNumberFormat="1" applyFont="1" applyFill="1" applyBorder="1" applyAlignment="1">
      <alignment horizontal="center" vertical="center"/>
    </xf>
    <xf numFmtId="0" fontId="96" fillId="0" borderId="136" xfId="7" applyNumberFormat="1" applyFont="1" applyFill="1" applyBorder="1" applyAlignment="1">
      <alignment horizontal="center" vertical="center" shrinkToFit="1"/>
    </xf>
    <xf numFmtId="0" fontId="96" fillId="0" borderId="24" xfId="7" applyNumberFormat="1" applyFont="1" applyFill="1" applyBorder="1" applyAlignment="1">
      <alignment horizontal="center" vertical="center" shrinkToFit="1"/>
    </xf>
    <xf numFmtId="0" fontId="205" fillId="0" borderId="56" xfId="31" applyFont="1" applyFill="1" applyBorder="1" applyAlignment="1">
      <alignment horizontal="center" vertical="center" wrapText="1" shrinkToFit="1"/>
    </xf>
    <xf numFmtId="0" fontId="205" fillId="0" borderId="136" xfId="31" applyFont="1" applyFill="1" applyBorder="1" applyAlignment="1">
      <alignment horizontal="center" vertical="center" wrapText="1" shrinkToFit="1"/>
    </xf>
    <xf numFmtId="0" fontId="205" fillId="0" borderId="125" xfId="31" applyFont="1" applyFill="1" applyBorder="1" applyAlignment="1">
      <alignment horizontal="center" vertical="center" wrapText="1" shrinkToFit="1"/>
    </xf>
    <xf numFmtId="0" fontId="96" fillId="0" borderId="131" xfId="7" applyNumberFormat="1" applyFont="1" applyFill="1" applyBorder="1" applyAlignment="1">
      <alignment horizontal="center" vertical="center" wrapText="1"/>
    </xf>
    <xf numFmtId="0" fontId="96" fillId="0" borderId="16" xfId="7" applyNumberFormat="1" applyFont="1" applyFill="1" applyBorder="1" applyAlignment="1">
      <alignment horizontal="center" vertical="center" wrapText="1"/>
    </xf>
    <xf numFmtId="0" fontId="96" fillId="0" borderId="73" xfId="7" applyNumberFormat="1" applyFont="1" applyFill="1" applyBorder="1" applyAlignment="1">
      <alignment horizontal="center" vertical="center" wrapText="1"/>
    </xf>
    <xf numFmtId="0" fontId="96" fillId="0" borderId="27" xfId="7" applyNumberFormat="1" applyFont="1" applyFill="1" applyBorder="1" applyAlignment="1">
      <alignment horizontal="center" vertical="center" wrapText="1"/>
    </xf>
    <xf numFmtId="0" fontId="96" fillId="0" borderId="37" xfId="7" applyNumberFormat="1" applyFont="1" applyFill="1" applyBorder="1" applyAlignment="1">
      <alignment horizontal="center" vertical="center" wrapText="1"/>
    </xf>
    <xf numFmtId="0" fontId="96" fillId="0" borderId="103" xfId="7" applyNumberFormat="1" applyFont="1" applyFill="1" applyBorder="1" applyAlignment="1">
      <alignment horizontal="center" vertical="center" wrapText="1"/>
    </xf>
    <xf numFmtId="0" fontId="96" fillId="0" borderId="94" xfId="7" applyNumberFormat="1" applyFont="1" applyFill="1" applyBorder="1" applyAlignment="1">
      <alignment horizontal="center" vertical="center" wrapText="1"/>
    </xf>
    <xf numFmtId="0" fontId="328" fillId="0" borderId="56" xfId="31" applyFont="1" applyFill="1" applyBorder="1" applyAlignment="1">
      <alignment horizontal="center" vertical="center" shrinkToFit="1"/>
    </xf>
    <xf numFmtId="0" fontId="205" fillId="0" borderId="125" xfId="31" applyFont="1" applyFill="1" applyBorder="1" applyAlignment="1">
      <alignment horizontal="center" vertical="center" shrinkToFit="1"/>
    </xf>
    <xf numFmtId="0" fontId="288" fillId="5" borderId="197" xfId="10677" applyNumberFormat="1" applyFont="1" applyFill="1" applyBorder="1" applyAlignment="1">
      <alignment horizontal="left" vertical="center" wrapText="1"/>
    </xf>
    <xf numFmtId="0" fontId="288" fillId="5" borderId="198" xfId="10677" applyNumberFormat="1" applyFont="1" applyFill="1" applyBorder="1" applyAlignment="1">
      <alignment horizontal="left" vertical="center" wrapText="1"/>
    </xf>
    <xf numFmtId="0" fontId="288" fillId="5" borderId="23" xfId="10677" applyNumberFormat="1" applyFont="1" applyFill="1" applyBorder="1" applyAlignment="1">
      <alignment horizontal="left" vertical="center" wrapText="1"/>
    </xf>
    <xf numFmtId="0" fontId="288" fillId="5" borderId="220" xfId="10677" applyNumberFormat="1" applyFont="1" applyFill="1" applyBorder="1" applyAlignment="1">
      <alignment horizontal="left" vertical="center" wrapText="1"/>
    </xf>
    <xf numFmtId="0" fontId="202" fillId="0" borderId="0" xfId="0" applyFont="1" applyFill="1" applyBorder="1" applyAlignment="1">
      <alignment horizontal="left" vertical="center"/>
    </xf>
    <xf numFmtId="0" fontId="96" fillId="0" borderId="50" xfId="7" applyNumberFormat="1" applyFont="1" applyFill="1" applyBorder="1" applyAlignment="1">
      <alignment horizontal="center" vertical="center"/>
    </xf>
    <xf numFmtId="0" fontId="96" fillId="0" borderId="54" xfId="7" applyNumberFormat="1" applyFont="1" applyFill="1" applyBorder="1" applyAlignment="1">
      <alignment horizontal="center" vertical="center"/>
    </xf>
    <xf numFmtId="0" fontId="96" fillId="0" borderId="51" xfId="7" applyNumberFormat="1" applyFont="1" applyFill="1" applyBorder="1" applyAlignment="1">
      <alignment horizontal="center" vertical="center"/>
    </xf>
    <xf numFmtId="0" fontId="96" fillId="0" borderId="55" xfId="7" applyNumberFormat="1" applyFont="1" applyFill="1" applyBorder="1" applyAlignment="1">
      <alignment horizontal="center" vertical="center"/>
    </xf>
    <xf numFmtId="0" fontId="52" fillId="0" borderId="64" xfId="7" applyNumberFormat="1" applyFont="1" applyFill="1" applyBorder="1" applyAlignment="1">
      <alignment horizontal="left" vertical="center"/>
    </xf>
    <xf numFmtId="0" fontId="52" fillId="0" borderId="128" xfId="7" applyNumberFormat="1" applyFont="1" applyFill="1" applyBorder="1" applyAlignment="1">
      <alignment horizontal="left" vertical="center"/>
    </xf>
    <xf numFmtId="0" fontId="96" fillId="0" borderId="104" xfId="7" applyFont="1" applyBorder="1" applyAlignment="1">
      <alignment horizontal="center" vertical="center"/>
    </xf>
    <xf numFmtId="0" fontId="65" fillId="0" borderId="104" xfId="7" applyFont="1" applyBorder="1" applyAlignment="1">
      <alignment horizontal="center" vertical="center"/>
    </xf>
    <xf numFmtId="0" fontId="96" fillId="0" borderId="56" xfId="7" applyNumberFormat="1" applyFont="1" applyFill="1" applyBorder="1" applyAlignment="1">
      <alignment horizontal="center" vertical="center"/>
    </xf>
    <xf numFmtId="0" fontId="96" fillId="0" borderId="56" xfId="7" applyNumberFormat="1" applyFont="1" applyFill="1" applyBorder="1" applyAlignment="1">
      <alignment horizontal="left" vertical="center" indent="1"/>
    </xf>
    <xf numFmtId="0" fontId="96" fillId="0" borderId="136" xfId="7" applyNumberFormat="1" applyFont="1" applyFill="1" applyBorder="1" applyAlignment="1">
      <alignment horizontal="left" vertical="center" indent="1"/>
    </xf>
    <xf numFmtId="0" fontId="96" fillId="0" borderId="125" xfId="7" applyNumberFormat="1" applyFont="1" applyFill="1" applyBorder="1" applyAlignment="1">
      <alignment horizontal="left" vertical="center" indent="1"/>
    </xf>
    <xf numFmtId="0" fontId="96" fillId="0" borderId="56" xfId="7" applyNumberFormat="1" applyFont="1" applyFill="1" applyBorder="1" applyAlignment="1">
      <alignment horizontal="left" vertical="center" indent="1" shrinkToFit="1"/>
    </xf>
    <xf numFmtId="0" fontId="96" fillId="0" borderId="136" xfId="7" applyNumberFormat="1" applyFont="1" applyFill="1" applyBorder="1" applyAlignment="1">
      <alignment horizontal="left" vertical="center" indent="1" shrinkToFit="1"/>
    </xf>
    <xf numFmtId="0" fontId="96" fillId="0" borderId="136" xfId="7" applyNumberFormat="1" applyFont="1" applyBorder="1" applyAlignment="1">
      <alignment horizontal="center" vertical="center"/>
    </xf>
    <xf numFmtId="0" fontId="96" fillId="0" borderId="136" xfId="7" applyNumberFormat="1" applyFont="1" applyFill="1" applyBorder="1" applyAlignment="1">
      <alignment horizontal="center" vertical="center"/>
    </xf>
    <xf numFmtId="0" fontId="96" fillId="0" borderId="125" xfId="7" applyNumberFormat="1" applyFont="1" applyFill="1" applyBorder="1" applyAlignment="1">
      <alignment horizontal="center" vertical="center"/>
    </xf>
    <xf numFmtId="0" fontId="96" fillId="0" borderId="115" xfId="7" applyNumberFormat="1" applyFont="1" applyFill="1" applyBorder="1" applyAlignment="1">
      <alignment horizontal="center" vertical="center" shrinkToFit="1"/>
    </xf>
    <xf numFmtId="0" fontId="96" fillId="0" borderId="125" xfId="7" applyNumberFormat="1" applyFont="1" applyFill="1" applyBorder="1" applyAlignment="1">
      <alignment horizontal="center" vertical="center" shrinkToFit="1"/>
    </xf>
    <xf numFmtId="0" fontId="195" fillId="0" borderId="136" xfId="7" applyNumberFormat="1" applyFont="1" applyFill="1" applyBorder="1" applyAlignment="1">
      <alignment horizontal="center" vertical="center" wrapText="1"/>
    </xf>
    <xf numFmtId="0" fontId="96" fillId="0" borderId="115" xfId="7" applyNumberFormat="1" applyFont="1" applyFill="1" applyBorder="1" applyAlignment="1">
      <alignment horizontal="center" vertical="center"/>
    </xf>
    <xf numFmtId="0" fontId="2" fillId="0" borderId="0" xfId="10715" applyAlignment="1">
      <alignment horizontal="center" vertical="center"/>
    </xf>
    <xf numFmtId="0" fontId="281" fillId="0" borderId="0" xfId="10715" applyFont="1" applyAlignment="1">
      <alignment horizontal="center" vertical="center"/>
    </xf>
    <xf numFmtId="0" fontId="0" fillId="0" borderId="13" xfId="10715" applyFont="1" applyBorder="1" applyAlignment="1">
      <alignment horizontal="center" vertical="center"/>
    </xf>
    <xf numFmtId="58" fontId="67" fillId="0" borderId="13" xfId="0" applyNumberFormat="1" applyFont="1" applyFill="1" applyBorder="1" applyAlignment="1">
      <alignment horizontal="center" vertical="center" shrinkToFit="1"/>
    </xf>
    <xf numFmtId="0" fontId="189" fillId="0" borderId="181" xfId="31" applyFont="1" applyBorder="1" applyAlignment="1">
      <alignment horizontal="center" vertical="center"/>
    </xf>
    <xf numFmtId="0" fontId="189" fillId="0" borderId="220" xfId="31" applyFont="1" applyBorder="1" applyAlignment="1">
      <alignment horizontal="center" vertical="center"/>
    </xf>
    <xf numFmtId="0" fontId="189" fillId="0" borderId="182" xfId="31" applyFont="1" applyBorder="1" applyAlignment="1">
      <alignment horizontal="center" vertical="center"/>
    </xf>
    <xf numFmtId="0" fontId="282" fillId="0" borderId="181" xfId="31" applyFont="1" applyBorder="1" applyAlignment="1">
      <alignment horizontal="left" vertical="center"/>
    </xf>
    <xf numFmtId="0" fontId="282" fillId="0" borderId="220" xfId="31" applyFont="1" applyBorder="1" applyAlignment="1">
      <alignment horizontal="left" vertical="center"/>
    </xf>
    <xf numFmtId="0" fontId="282" fillId="0" borderId="182" xfId="31" applyFont="1" applyBorder="1" applyAlignment="1">
      <alignment horizontal="left" vertical="center"/>
    </xf>
    <xf numFmtId="0" fontId="189" fillId="0" borderId="187" xfId="31" applyFont="1" applyBorder="1" applyAlignment="1">
      <alignment horizontal="center" vertical="center"/>
    </xf>
    <xf numFmtId="0" fontId="189" fillId="0" borderId="0" xfId="31" applyFont="1" applyBorder="1" applyAlignment="1">
      <alignment horizontal="center" vertical="center"/>
    </xf>
    <xf numFmtId="0" fontId="283" fillId="0" borderId="0" xfId="31" applyFont="1" applyBorder="1" applyAlignment="1">
      <alignment horizontal="left" vertical="center"/>
    </xf>
    <xf numFmtId="0" fontId="192" fillId="0" borderId="187" xfId="10716" applyFont="1" applyBorder="1" applyAlignment="1">
      <alignment horizontal="center" vertical="center" wrapText="1"/>
    </xf>
    <xf numFmtId="0" fontId="2" fillId="0" borderId="187" xfId="10715" applyBorder="1" applyAlignment="1">
      <alignment horizontal="center" vertical="center"/>
    </xf>
    <xf numFmtId="0" fontId="2" fillId="0" borderId="187" xfId="10715" applyBorder="1" applyAlignment="1">
      <alignment horizontal="center" vertical="center" wrapText="1"/>
    </xf>
    <xf numFmtId="0" fontId="2" fillId="0" borderId="187" xfId="10715" applyFont="1" applyBorder="1" applyAlignment="1">
      <alignment horizontal="center" vertical="center"/>
    </xf>
    <xf numFmtId="0" fontId="0" fillId="0" borderId="187" xfId="10715" applyFont="1" applyBorder="1" applyAlignment="1">
      <alignment horizontal="center" vertical="center"/>
    </xf>
    <xf numFmtId="0" fontId="284" fillId="0" borderId="187" xfId="10715" applyFont="1" applyBorder="1" applyAlignment="1">
      <alignment vertical="center" wrapText="1"/>
    </xf>
    <xf numFmtId="0" fontId="285" fillId="0" borderId="187" xfId="10715" applyFont="1" applyBorder="1" applyAlignment="1">
      <alignment horizontal="center" vertical="center"/>
    </xf>
    <xf numFmtId="0" fontId="284" fillId="0" borderId="187" xfId="10715" applyFont="1" applyBorder="1" applyAlignment="1">
      <alignment horizontal="center" vertical="center" wrapText="1"/>
    </xf>
    <xf numFmtId="0" fontId="286" fillId="0" borderId="187" xfId="10715" applyFont="1" applyBorder="1" applyAlignment="1">
      <alignment horizontal="left" vertical="center" wrapText="1"/>
    </xf>
    <xf numFmtId="0" fontId="284" fillId="0" borderId="181" xfId="10715" applyFont="1" applyBorder="1" applyAlignment="1">
      <alignment vertical="center" wrapText="1"/>
    </xf>
    <xf numFmtId="0" fontId="284" fillId="0" borderId="220" xfId="10715" applyFont="1" applyBorder="1" applyAlignment="1">
      <alignment vertical="center" wrapText="1"/>
    </xf>
    <xf numFmtId="0" fontId="284" fillId="0" borderId="182" xfId="10715" applyFont="1" applyBorder="1" applyAlignment="1">
      <alignment vertical="center" wrapText="1"/>
    </xf>
    <xf numFmtId="0" fontId="0" fillId="0" borderId="187" xfId="10715" applyFont="1" applyBorder="1" applyAlignment="1">
      <alignment horizontal="center" vertical="center" wrapText="1"/>
    </xf>
    <xf numFmtId="0" fontId="221" fillId="0" borderId="187" xfId="10715" applyFont="1" applyBorder="1" applyAlignment="1">
      <alignment horizontal="left" vertical="center" wrapText="1"/>
    </xf>
    <xf numFmtId="0" fontId="287" fillId="0" borderId="187" xfId="10715" applyFont="1" applyBorder="1" applyAlignment="1">
      <alignment horizontal="left" vertical="center" wrapText="1"/>
    </xf>
    <xf numFmtId="0" fontId="0" fillId="0" borderId="181" xfId="10715" applyFont="1" applyBorder="1" applyAlignment="1">
      <alignment horizontal="center" vertical="center"/>
    </xf>
    <xf numFmtId="0" fontId="0" fillId="0" borderId="182" xfId="10715" applyFont="1" applyBorder="1" applyAlignment="1">
      <alignment horizontal="center" vertical="center"/>
    </xf>
    <xf numFmtId="0" fontId="192" fillId="0" borderId="0" xfId="10716" applyFont="1" applyAlignment="1">
      <alignment vertical="center" wrapText="1"/>
    </xf>
    <xf numFmtId="0" fontId="192" fillId="0" borderId="0" xfId="10716" applyFont="1" applyAlignment="1">
      <alignment vertical="center"/>
    </xf>
    <xf numFmtId="0" fontId="0" fillId="0" borderId="187" xfId="10715" applyFont="1" applyBorder="1" applyAlignment="1">
      <alignment vertical="center" wrapText="1"/>
    </xf>
    <xf numFmtId="0" fontId="2" fillId="0" borderId="187" xfId="10715" applyBorder="1" applyAlignment="1">
      <alignment vertical="center" wrapText="1"/>
    </xf>
    <xf numFmtId="0" fontId="0" fillId="0" borderId="181" xfId="10715" applyFont="1" applyBorder="1" applyAlignment="1">
      <alignment vertical="center" wrapText="1"/>
    </xf>
    <xf numFmtId="0" fontId="2" fillId="0" borderId="220" xfId="10715" applyBorder="1" applyAlignment="1">
      <alignment vertical="center" wrapText="1"/>
    </xf>
    <xf numFmtId="0" fontId="2" fillId="0" borderId="182" xfId="10715" applyBorder="1" applyAlignment="1">
      <alignment vertical="center" wrapText="1"/>
    </xf>
    <xf numFmtId="0" fontId="257" fillId="0" borderId="0" xfId="10717" applyFont="1" applyAlignment="1">
      <alignment horizontal="center" vertical="center"/>
    </xf>
    <xf numFmtId="0" fontId="192" fillId="0" borderId="13" xfId="10717" applyFont="1" applyBorder="1" applyAlignment="1">
      <alignment horizontal="center" vertical="center"/>
    </xf>
    <xf numFmtId="58" fontId="192" fillId="0" borderId="13" xfId="10717" applyNumberFormat="1" applyFont="1" applyBorder="1" applyAlignment="1">
      <alignment horizontal="center" vertical="center"/>
    </xf>
    <xf numFmtId="0" fontId="192" fillId="0" borderId="181" xfId="31" applyFont="1" applyBorder="1" applyAlignment="1">
      <alignment horizontal="center" vertical="center"/>
    </xf>
    <xf numFmtId="0" fontId="192" fillId="0" borderId="220" xfId="31" applyFont="1" applyBorder="1" applyAlignment="1">
      <alignment horizontal="center" vertical="center"/>
    </xf>
    <xf numFmtId="0" fontId="192" fillId="0" borderId="182" xfId="31" applyFont="1" applyBorder="1" applyAlignment="1">
      <alignment horizontal="center" vertical="center"/>
    </xf>
    <xf numFmtId="0" fontId="192" fillId="0" borderId="181" xfId="31" applyFont="1" applyBorder="1" applyAlignment="1">
      <alignment horizontal="left" vertical="center"/>
    </xf>
    <xf numFmtId="0" fontId="192" fillId="0" borderId="220" xfId="31" applyFont="1" applyBorder="1" applyAlignment="1">
      <alignment horizontal="left" vertical="center"/>
    </xf>
    <xf numFmtId="0" fontId="192" fillId="0" borderId="182" xfId="31" applyFont="1" applyBorder="1" applyAlignment="1">
      <alignment horizontal="left" vertical="center"/>
    </xf>
    <xf numFmtId="0" fontId="2" fillId="0" borderId="220" xfId="10717" applyBorder="1" applyAlignment="1">
      <alignment vertical="center"/>
    </xf>
    <xf numFmtId="0" fontId="2" fillId="0" borderId="181" xfId="10717" applyBorder="1" applyAlignment="1">
      <alignment vertical="center"/>
    </xf>
    <xf numFmtId="0" fontId="2" fillId="0" borderId="182" xfId="10717" applyBorder="1" applyAlignment="1">
      <alignment vertical="center"/>
    </xf>
    <xf numFmtId="0" fontId="192" fillId="0" borderId="179" xfId="31" applyFont="1" applyBorder="1" applyAlignment="1">
      <alignment horizontal="center" vertical="center"/>
    </xf>
    <xf numFmtId="0" fontId="2" fillId="0" borderId="223" xfId="10717" applyBorder="1" applyAlignment="1">
      <alignment vertical="center"/>
    </xf>
    <xf numFmtId="0" fontId="192" fillId="0" borderId="181" xfId="10717" applyFont="1" applyBorder="1" applyAlignment="1">
      <alignment horizontal="center" vertical="center" wrapText="1"/>
    </xf>
    <xf numFmtId="0" fontId="192" fillId="0" borderId="220" xfId="10717" applyFont="1" applyBorder="1" applyAlignment="1">
      <alignment horizontal="center" vertical="center" wrapText="1"/>
    </xf>
    <xf numFmtId="0" fontId="2" fillId="0" borderId="220" xfId="10717" applyBorder="1" applyAlignment="1">
      <alignment horizontal="center" vertical="center"/>
    </xf>
    <xf numFmtId="0" fontId="2" fillId="0" borderId="182" xfId="10717" applyBorder="1" applyAlignment="1">
      <alignment horizontal="center" vertical="center"/>
    </xf>
    <xf numFmtId="0" fontId="192" fillId="0" borderId="187" xfId="10717" applyFont="1" applyBorder="1" applyAlignment="1">
      <alignment horizontal="center" vertical="center"/>
    </xf>
    <xf numFmtId="0" fontId="2" fillId="0" borderId="182" xfId="10717" applyBorder="1" applyAlignment="1">
      <alignment horizontal="center" vertical="center" wrapText="1"/>
    </xf>
    <xf numFmtId="0" fontId="192" fillId="0" borderId="187" xfId="10717" applyFont="1" applyBorder="1" applyAlignment="1">
      <alignment horizontal="center" vertical="center" wrapText="1"/>
    </xf>
    <xf numFmtId="0" fontId="199" fillId="0" borderId="187" xfId="10717" applyFont="1" applyBorder="1" applyAlignment="1">
      <alignment horizontal="left" vertical="center" wrapText="1"/>
    </xf>
    <xf numFmtId="0" fontId="2" fillId="0" borderId="220" xfId="10717" applyBorder="1" applyAlignment="1">
      <alignment vertical="center" wrapText="1"/>
    </xf>
    <xf numFmtId="0" fontId="2" fillId="0" borderId="182" xfId="10717" applyBorder="1" applyAlignment="1">
      <alignment vertical="center" wrapText="1"/>
    </xf>
    <xf numFmtId="0" fontId="192" fillId="0" borderId="181" xfId="10717" applyFont="1" applyBorder="1" applyAlignment="1">
      <alignment vertical="center" wrapText="1"/>
    </xf>
    <xf numFmtId="0" fontId="192" fillId="0" borderId="220" xfId="10717" applyFont="1" applyBorder="1" applyAlignment="1">
      <alignment vertical="center" wrapText="1"/>
    </xf>
    <xf numFmtId="0" fontId="192" fillId="0" borderId="182" xfId="10717" applyFont="1" applyBorder="1" applyAlignment="1">
      <alignment vertical="center" wrapText="1"/>
    </xf>
    <xf numFmtId="0" fontId="192" fillId="0" borderId="187" xfId="10717" applyFont="1" applyBorder="1" applyAlignment="1">
      <alignment vertical="center" wrapText="1"/>
    </xf>
    <xf numFmtId="0" fontId="192" fillId="0" borderId="181" xfId="10717" applyFont="1" applyBorder="1" applyAlignment="1">
      <alignment horizontal="center" vertical="center"/>
    </xf>
    <xf numFmtId="0" fontId="192" fillId="0" borderId="182" xfId="10717" applyFont="1" applyBorder="1" applyAlignment="1">
      <alignment horizontal="center" vertical="center"/>
    </xf>
    <xf numFmtId="0" fontId="192" fillId="0" borderId="0" xfId="10717" applyFont="1" applyAlignment="1">
      <alignment vertical="center" wrapText="1"/>
    </xf>
    <xf numFmtId="0" fontId="192" fillId="0" borderId="0" xfId="10717" applyFont="1" applyAlignment="1">
      <alignment vertical="center"/>
    </xf>
    <xf numFmtId="0" fontId="302" fillId="0" borderId="124" xfId="10721" applyFont="1" applyBorder="1" applyAlignment="1">
      <alignment horizontal="center" vertical="center" textRotation="255"/>
    </xf>
    <xf numFmtId="0" fontId="302" fillId="0" borderId="65" xfId="10721" applyFont="1" applyBorder="1" applyAlignment="1">
      <alignment horizontal="center" vertical="center" textRotation="255"/>
    </xf>
    <xf numFmtId="0" fontId="302" fillId="0" borderId="99" xfId="10721" applyFont="1" applyBorder="1" applyAlignment="1">
      <alignment horizontal="center" vertical="center" textRotation="255"/>
    </xf>
    <xf numFmtId="0" fontId="302" fillId="0" borderId="64" xfId="10721" applyFont="1" applyBorder="1" applyAlignment="1">
      <alignment horizontal="left" vertical="center" wrapText="1"/>
    </xf>
    <xf numFmtId="0" fontId="302" fillId="0" borderId="12" xfId="10721" applyFont="1" applyBorder="1" applyAlignment="1">
      <alignment horizontal="left" vertical="center" wrapText="1"/>
    </xf>
    <xf numFmtId="0" fontId="302" fillId="0" borderId="16" xfId="10721" applyFont="1" applyBorder="1" applyAlignment="1">
      <alignment horizontal="left" vertical="center" wrapText="1"/>
    </xf>
    <xf numFmtId="0" fontId="302" fillId="0" borderId="185" xfId="10721" applyFont="1" applyBorder="1" applyAlignment="1">
      <alignment horizontal="left" vertical="center" wrapText="1"/>
    </xf>
    <xf numFmtId="0" fontId="302" fillId="0" borderId="63" xfId="10721" applyFont="1" applyBorder="1" applyAlignment="1">
      <alignment horizontal="left" vertical="center" wrapText="1"/>
    </xf>
    <xf numFmtId="0" fontId="296" fillId="0" borderId="215" xfId="10720" applyFont="1" applyBorder="1" applyAlignment="1">
      <alignment horizontal="right" vertical="center"/>
    </xf>
    <xf numFmtId="0" fontId="302" fillId="0" borderId="124" xfId="10721" applyFont="1" applyBorder="1" applyAlignment="1">
      <alignment horizontal="center" vertical="center" textRotation="255" wrapText="1"/>
    </xf>
    <xf numFmtId="0" fontId="302" fillId="0" borderId="65" xfId="10721" applyFont="1" applyBorder="1" applyAlignment="1">
      <alignment horizontal="center" vertical="center" textRotation="255" wrapText="1"/>
    </xf>
    <xf numFmtId="0" fontId="302" fillId="0" borderId="99" xfId="10721" applyFont="1" applyBorder="1" applyAlignment="1">
      <alignment horizontal="center" vertical="center" textRotation="255" wrapText="1"/>
    </xf>
    <xf numFmtId="0" fontId="110" fillId="0" borderId="0" xfId="0" applyFont="1" applyAlignment="1">
      <alignment horizontal="center" vertical="center"/>
    </xf>
    <xf numFmtId="0" fontId="67" fillId="0" borderId="215" xfId="0" applyFont="1" applyBorder="1" applyAlignment="1">
      <alignment horizontal="left" vertical="center" wrapText="1"/>
    </xf>
    <xf numFmtId="0" fontId="70" fillId="0" borderId="78" xfId="0" applyFont="1" applyBorder="1" applyAlignment="1">
      <alignment horizontal="center" vertical="center" wrapText="1"/>
    </xf>
    <xf numFmtId="0" fontId="70" fillId="0" borderId="116" xfId="0" applyFont="1" applyBorder="1" applyAlignment="1">
      <alignment horizontal="center" vertical="center" wrapText="1"/>
    </xf>
    <xf numFmtId="0" fontId="70" fillId="0" borderId="78" xfId="0" applyFont="1" applyBorder="1" applyAlignment="1">
      <alignment horizontal="left" vertical="top" wrapText="1"/>
    </xf>
    <xf numFmtId="0" fontId="70" fillId="0" borderId="116" xfId="0" applyFont="1" applyBorder="1" applyAlignment="1">
      <alignment horizontal="left" vertical="top" wrapText="1"/>
    </xf>
    <xf numFmtId="0" fontId="67" fillId="0" borderId="15" xfId="0" applyFont="1" applyBorder="1" applyAlignment="1">
      <alignment horizontal="justify" vertical="center" wrapText="1"/>
    </xf>
    <xf numFmtId="0" fontId="302" fillId="0" borderId="124" xfId="10721" applyFont="1" applyFill="1" applyBorder="1" applyAlignment="1">
      <alignment horizontal="center" vertical="center" textRotation="255"/>
    </xf>
    <xf numFmtId="0" fontId="302" fillId="0" borderId="65" xfId="10721" applyFont="1" applyFill="1" applyBorder="1" applyAlignment="1">
      <alignment horizontal="center" vertical="center" textRotation="255"/>
    </xf>
    <xf numFmtId="0" fontId="302" fillId="0" borderId="64" xfId="10721" applyFont="1" applyFill="1" applyBorder="1" applyAlignment="1">
      <alignment horizontal="center" vertical="center" wrapText="1"/>
    </xf>
    <xf numFmtId="0" fontId="302" fillId="0" borderId="12" xfId="10721" applyFont="1" applyFill="1" applyBorder="1" applyAlignment="1">
      <alignment horizontal="center" vertical="center" wrapText="1"/>
    </xf>
    <xf numFmtId="0" fontId="302" fillId="0" borderId="16" xfId="10721" applyFont="1" applyFill="1" applyBorder="1" applyAlignment="1">
      <alignment horizontal="center" vertical="center" wrapText="1"/>
    </xf>
    <xf numFmtId="0" fontId="302" fillId="0" borderId="64" xfId="10721" applyFont="1" applyFill="1" applyBorder="1" applyAlignment="1">
      <alignment horizontal="left" vertical="center" wrapText="1"/>
    </xf>
    <xf numFmtId="0" fontId="302" fillId="0" borderId="12" xfId="10721" applyFont="1" applyFill="1" applyBorder="1" applyAlignment="1">
      <alignment horizontal="left" vertical="center" wrapText="1"/>
    </xf>
    <xf numFmtId="0" fontId="302" fillId="0" borderId="16" xfId="10721" applyFont="1" applyFill="1" applyBorder="1" applyAlignment="1">
      <alignment horizontal="left" vertical="center" wrapText="1"/>
    </xf>
    <xf numFmtId="0" fontId="299" fillId="0" borderId="64" xfId="10721" applyFont="1" applyFill="1" applyBorder="1" applyAlignment="1">
      <alignment horizontal="center" vertical="center" wrapText="1"/>
    </xf>
    <xf numFmtId="0" fontId="299" fillId="0" borderId="12" xfId="10721" applyFont="1" applyFill="1" applyBorder="1" applyAlignment="1">
      <alignment horizontal="center" vertical="center" wrapText="1"/>
    </xf>
    <xf numFmtId="0" fontId="299" fillId="0" borderId="16" xfId="10721" applyFont="1" applyFill="1" applyBorder="1" applyAlignment="1">
      <alignment horizontal="center" vertical="center" wrapText="1"/>
    </xf>
    <xf numFmtId="0" fontId="302" fillId="0" borderId="185" xfId="10721" applyFont="1" applyFill="1" applyBorder="1" applyAlignment="1">
      <alignment horizontal="center" vertical="center" wrapText="1"/>
    </xf>
    <xf numFmtId="0" fontId="302" fillId="0" borderId="185" xfId="10721" applyFont="1" applyFill="1" applyBorder="1" applyAlignment="1">
      <alignment horizontal="left" vertical="center" wrapText="1"/>
    </xf>
    <xf numFmtId="0" fontId="299" fillId="0" borderId="185" xfId="10721" applyFont="1" applyFill="1" applyBorder="1" applyAlignment="1">
      <alignment horizontal="center" vertical="center" wrapText="1"/>
    </xf>
    <xf numFmtId="0" fontId="302" fillId="0" borderId="99" xfId="10721" applyFont="1" applyFill="1" applyBorder="1" applyAlignment="1">
      <alignment horizontal="center" vertical="center" textRotation="255"/>
    </xf>
    <xf numFmtId="0" fontId="302" fillId="0" borderId="64" xfId="10721" applyFont="1" applyFill="1" applyBorder="1" applyAlignment="1">
      <alignment vertical="center" wrapText="1"/>
    </xf>
    <xf numFmtId="0" fontId="302" fillId="0" borderId="12" xfId="10721" applyFont="1" applyFill="1" applyBorder="1" applyAlignment="1">
      <alignment vertical="center" wrapText="1"/>
    </xf>
    <xf numFmtId="0" fontId="302" fillId="0" borderId="16" xfId="10721" applyFont="1" applyFill="1" applyBorder="1" applyAlignment="1">
      <alignment vertical="center" wrapText="1"/>
    </xf>
    <xf numFmtId="0" fontId="302" fillId="0" borderId="185" xfId="10721" applyFont="1" applyFill="1" applyBorder="1" applyAlignment="1">
      <alignment vertical="center" wrapText="1"/>
    </xf>
    <xf numFmtId="0" fontId="302" fillId="0" borderId="63" xfId="10721" applyFont="1" applyFill="1" applyBorder="1" applyAlignment="1">
      <alignment vertical="center" wrapText="1"/>
    </xf>
    <xf numFmtId="0" fontId="302" fillId="0" borderId="63" xfId="10721" applyFont="1" applyFill="1" applyBorder="1" applyAlignment="1">
      <alignment horizontal="left" vertical="center" wrapText="1"/>
    </xf>
    <xf numFmtId="0" fontId="299" fillId="0" borderId="63" xfId="10721" applyFont="1" applyFill="1" applyBorder="1" applyAlignment="1">
      <alignment horizontal="center" vertical="center" wrapText="1"/>
    </xf>
    <xf numFmtId="0" fontId="302" fillId="0" borderId="29" xfId="10721" applyFont="1" applyFill="1" applyBorder="1" applyAlignment="1">
      <alignment horizontal="left" vertical="center" wrapText="1"/>
    </xf>
    <xf numFmtId="0" fontId="96" fillId="0" borderId="21" xfId="0" applyFont="1" applyFill="1" applyBorder="1" applyAlignment="1">
      <alignment horizontal="center" vertical="center" wrapText="1"/>
    </xf>
    <xf numFmtId="0" fontId="96" fillId="0" borderId="15" xfId="0" applyFont="1" applyFill="1" applyBorder="1" applyAlignment="1">
      <alignment horizontal="center" vertical="center" wrapText="1"/>
    </xf>
    <xf numFmtId="0" fontId="96" fillId="0" borderId="98" xfId="0" applyFont="1" applyFill="1" applyBorder="1" applyAlignment="1">
      <alignment horizontal="center" vertical="center" wrapText="1"/>
    </xf>
    <xf numFmtId="0" fontId="96" fillId="0" borderId="215" xfId="0" applyFont="1" applyFill="1" applyBorder="1" applyAlignment="1">
      <alignment horizontal="center" vertical="center" wrapText="1"/>
    </xf>
    <xf numFmtId="210" fontId="69" fillId="0" borderId="78" xfId="0" applyNumberFormat="1" applyFont="1" applyFill="1" applyBorder="1" applyAlignment="1">
      <alignment horizontal="right" vertical="center"/>
    </xf>
    <xf numFmtId="210" fontId="69" fillId="0" borderId="116" xfId="0" applyNumberFormat="1" applyFont="1" applyFill="1" applyBorder="1" applyAlignment="1">
      <alignment horizontal="right" vertical="center"/>
    </xf>
    <xf numFmtId="0" fontId="0" fillId="0" borderId="115" xfId="0" applyFont="1" applyFill="1" applyBorder="1" applyAlignment="1">
      <alignment horizontal="center" vertical="center"/>
    </xf>
    <xf numFmtId="0" fontId="0" fillId="0" borderId="136" xfId="0" applyFont="1" applyFill="1" applyBorder="1" applyAlignment="1">
      <alignment horizontal="center" vertical="center"/>
    </xf>
    <xf numFmtId="190" fontId="69" fillId="0" borderId="0" xfId="0" applyNumberFormat="1" applyFont="1" applyFill="1" applyAlignment="1">
      <alignment horizontal="right"/>
    </xf>
    <xf numFmtId="0" fontId="69" fillId="0" borderId="0" xfId="0" applyFont="1" applyFill="1" applyAlignment="1">
      <alignment horizontal="left"/>
    </xf>
    <xf numFmtId="0" fontId="69" fillId="0" borderId="7" xfId="0" applyFont="1" applyFill="1" applyBorder="1" applyAlignment="1">
      <alignment horizontal="center" vertical="center"/>
    </xf>
    <xf numFmtId="178" fontId="69" fillId="0" borderId="9" xfId="0" applyNumberFormat="1" applyFont="1" applyFill="1" applyBorder="1" applyAlignment="1">
      <alignment horizontal="center" vertical="center"/>
    </xf>
    <xf numFmtId="178" fontId="69" fillId="0" borderId="8" xfId="0" applyNumberFormat="1" applyFont="1" applyFill="1" applyBorder="1" applyAlignment="1">
      <alignment horizontal="center" vertical="center"/>
    </xf>
    <xf numFmtId="178" fontId="69" fillId="0" borderId="27" xfId="0" applyNumberFormat="1" applyFont="1" applyFill="1" applyBorder="1" applyAlignment="1">
      <alignment horizontal="center" vertical="center"/>
    </xf>
    <xf numFmtId="190" fontId="69" fillId="0" borderId="7" xfId="0" applyNumberFormat="1" applyFont="1" applyFill="1" applyBorder="1" applyAlignment="1">
      <alignment horizontal="right" vertical="center"/>
    </xf>
    <xf numFmtId="0" fontId="69" fillId="0" borderId="0" xfId="0" applyFont="1" applyFill="1" applyBorder="1" applyAlignment="1">
      <alignment horizontal="left"/>
    </xf>
    <xf numFmtId="0" fontId="69" fillId="0" borderId="0" xfId="0" applyFont="1" applyFill="1" applyBorder="1" applyAlignment="1"/>
    <xf numFmtId="0" fontId="69" fillId="0" borderId="27" xfId="0" applyFont="1" applyFill="1" applyBorder="1" applyAlignment="1">
      <alignment horizontal="center" vertical="center"/>
    </xf>
    <xf numFmtId="0" fontId="69" fillId="0" borderId="187" xfId="0" applyFont="1" applyFill="1" applyBorder="1" applyAlignment="1">
      <alignment horizontal="center" vertical="center" shrinkToFit="1"/>
    </xf>
    <xf numFmtId="20" fontId="69" fillId="0" borderId="9" xfId="0" applyNumberFormat="1" applyFont="1" applyFill="1" applyBorder="1" applyAlignment="1">
      <alignment horizontal="center" vertical="center"/>
    </xf>
    <xf numFmtId="20" fontId="69" fillId="0" borderId="8" xfId="0" applyNumberFormat="1" applyFont="1" applyFill="1" applyBorder="1" applyAlignment="1">
      <alignment horizontal="center" vertical="center"/>
    </xf>
    <xf numFmtId="0" fontId="69" fillId="0" borderId="13" xfId="0" applyFont="1" applyFill="1" applyBorder="1" applyAlignment="1">
      <alignment horizontal="left"/>
    </xf>
    <xf numFmtId="0" fontId="213" fillId="0" borderId="11" xfId="0" applyFont="1" applyFill="1" applyBorder="1" applyAlignment="1">
      <alignment horizontal="center" vertical="center"/>
    </xf>
    <xf numFmtId="0" fontId="213" fillId="0" borderId="12" xfId="0" applyFont="1" applyFill="1" applyBorder="1" applyAlignment="1">
      <alignment horizontal="center" vertical="center"/>
    </xf>
    <xf numFmtId="0" fontId="213" fillId="0" borderId="16" xfId="0" applyFont="1" applyFill="1" applyBorder="1" applyAlignment="1">
      <alignment horizontal="center" vertical="center"/>
    </xf>
    <xf numFmtId="182" fontId="96" fillId="0" borderId="0" xfId="0" applyNumberFormat="1" applyFont="1" applyFill="1" applyBorder="1" applyAlignment="1">
      <alignment horizontal="center" wrapText="1"/>
    </xf>
    <xf numFmtId="182" fontId="96" fillId="0" borderId="60" xfId="0" applyNumberFormat="1" applyFont="1" applyFill="1" applyBorder="1" applyAlignment="1">
      <alignment horizontal="center" wrapText="1"/>
    </xf>
    <xf numFmtId="0" fontId="69" fillId="0" borderId="0" xfId="0" applyFont="1" applyFill="1" applyAlignment="1">
      <alignment horizontal="left" vertical="center"/>
    </xf>
    <xf numFmtId="0" fontId="69" fillId="0" borderId="0" xfId="0" applyFont="1" applyAlignment="1"/>
    <xf numFmtId="0" fontId="69" fillId="0" borderId="13" xfId="0" applyFont="1" applyBorder="1"/>
    <xf numFmtId="0" fontId="75" fillId="0" borderId="46" xfId="0" applyFont="1" applyFill="1" applyBorder="1" applyAlignment="1">
      <alignment horizontal="center" vertical="top" textRotation="255" shrinkToFit="1"/>
    </xf>
    <xf numFmtId="0" fontId="75" fillId="0" borderId="49" xfId="0" applyFont="1" applyFill="1" applyBorder="1" applyAlignment="1">
      <alignment horizontal="center" vertical="top" textRotation="255" shrinkToFit="1"/>
    </xf>
    <xf numFmtId="0" fontId="75" fillId="0" borderId="175" xfId="0" applyFont="1" applyFill="1" applyBorder="1" applyAlignment="1">
      <alignment horizontal="center" vertical="top" textRotation="255" shrinkToFit="1"/>
    </xf>
    <xf numFmtId="0" fontId="75" fillId="0" borderId="46" xfId="0" applyFont="1" applyFill="1" applyBorder="1" applyAlignment="1">
      <alignment horizontal="center" vertical="center" textRotation="255" shrinkToFit="1"/>
    </xf>
    <xf numFmtId="0" fontId="75" fillId="0" borderId="49" xfId="0" applyFont="1" applyFill="1" applyBorder="1" applyAlignment="1">
      <alignment horizontal="center" vertical="center" textRotation="255" shrinkToFit="1"/>
    </xf>
    <xf numFmtId="0" fontId="75" fillId="0" borderId="172" xfId="0" applyFont="1" applyFill="1" applyBorder="1" applyAlignment="1">
      <alignment horizontal="center" vertical="center"/>
    </xf>
    <xf numFmtId="0" fontId="75" fillId="0" borderId="105" xfId="0" applyFont="1" applyFill="1" applyBorder="1" applyAlignment="1">
      <alignment horizontal="center" vertical="center"/>
    </xf>
    <xf numFmtId="0" fontId="0" fillId="0" borderId="190" xfId="0" applyFont="1" applyFill="1" applyBorder="1" applyAlignment="1">
      <alignment horizontal="center" vertical="top" textRotation="255" shrinkToFit="1"/>
    </xf>
    <xf numFmtId="0" fontId="0" fillId="0" borderId="49" xfId="0" applyFont="1" applyBorder="1"/>
    <xf numFmtId="0" fontId="0" fillId="0" borderId="186" xfId="0" applyFont="1" applyFill="1" applyBorder="1" applyAlignment="1">
      <alignment horizontal="center" vertical="top" textRotation="255" shrinkToFit="1"/>
    </xf>
    <xf numFmtId="0" fontId="0" fillId="0" borderId="105" xfId="0" applyFont="1" applyFill="1" applyBorder="1" applyAlignment="1">
      <alignment horizontal="center" vertical="top" textRotation="255" shrinkToFit="1"/>
    </xf>
    <xf numFmtId="0" fontId="0" fillId="0" borderId="173" xfId="0" applyFont="1" applyFill="1" applyBorder="1" applyAlignment="1">
      <alignment horizontal="center" vertical="top" textRotation="255" shrinkToFit="1"/>
    </xf>
    <xf numFmtId="0" fontId="0" fillId="0" borderId="49" xfId="0" applyFont="1" applyFill="1" applyBorder="1" applyAlignment="1">
      <alignment horizontal="center" vertical="top" textRotation="255" shrinkToFit="1"/>
    </xf>
    <xf numFmtId="0" fontId="75" fillId="0" borderId="46" xfId="0" applyFont="1" applyFill="1" applyBorder="1" applyAlignment="1">
      <alignment horizontal="center" vertical="center"/>
    </xf>
    <xf numFmtId="0" fontId="75" fillId="0" borderId="49" xfId="0" applyFont="1" applyFill="1" applyBorder="1" applyAlignment="1">
      <alignment horizontal="center" vertical="center"/>
    </xf>
    <xf numFmtId="0" fontId="75" fillId="0" borderId="47" xfId="0" applyFont="1" applyFill="1" applyBorder="1" applyAlignment="1">
      <alignment horizontal="center" vertical="center"/>
    </xf>
    <xf numFmtId="0" fontId="75" fillId="0" borderId="107" xfId="0" applyFont="1" applyFill="1" applyBorder="1" applyAlignment="1">
      <alignment horizontal="center" vertical="center"/>
    </xf>
    <xf numFmtId="0" fontId="75" fillId="0" borderId="48" xfId="0" applyFont="1" applyFill="1" applyBorder="1" applyAlignment="1">
      <alignment horizontal="center" vertical="center"/>
    </xf>
    <xf numFmtId="0" fontId="75" fillId="0" borderId="185" xfId="0" applyFont="1" applyFill="1" applyBorder="1" applyAlignment="1">
      <alignment horizontal="center" vertical="center"/>
    </xf>
    <xf numFmtId="0" fontId="75" fillId="0" borderId="12" xfId="0" applyFont="1" applyFill="1" applyBorder="1" applyAlignment="1">
      <alignment horizontal="center" vertical="center"/>
    </xf>
    <xf numFmtId="0" fontId="75" fillId="0" borderId="16" xfId="0" applyFont="1" applyFill="1" applyBorder="1" applyAlignment="1">
      <alignment horizontal="center" vertical="center"/>
    </xf>
    <xf numFmtId="0" fontId="75" fillId="0" borderId="172" xfId="0" applyFont="1" applyFill="1" applyBorder="1" applyAlignment="1">
      <alignment horizontal="center" vertical="top" textRotation="255" shrinkToFit="1"/>
    </xf>
    <xf numFmtId="0" fontId="75" fillId="0" borderId="105" xfId="0" applyFont="1" applyFill="1" applyBorder="1" applyAlignment="1">
      <alignment horizontal="center" vertical="top" textRotation="255" shrinkToFit="1"/>
    </xf>
    <xf numFmtId="0" fontId="75" fillId="0" borderId="173" xfId="0" applyFont="1" applyFill="1" applyBorder="1" applyAlignment="1">
      <alignment horizontal="center" vertical="top" textRotation="255" shrinkToFit="1"/>
    </xf>
    <xf numFmtId="0" fontId="0" fillId="0" borderId="192" xfId="0" applyFont="1" applyFill="1" applyBorder="1" applyAlignment="1">
      <alignment horizontal="center" vertical="center" textRotation="255"/>
    </xf>
    <xf numFmtId="0" fontId="0" fillId="0" borderId="107" xfId="0" applyFont="1" applyFill="1" applyBorder="1" applyAlignment="1">
      <alignment horizontal="center" vertical="center" textRotation="255"/>
    </xf>
    <xf numFmtId="0" fontId="0" fillId="0" borderId="48" xfId="0" applyFont="1" applyFill="1" applyBorder="1" applyAlignment="1">
      <alignment horizontal="center" vertical="center" textRotation="255"/>
    </xf>
    <xf numFmtId="182" fontId="71" fillId="0" borderId="0" xfId="0" applyNumberFormat="1" applyFont="1" applyFill="1" applyBorder="1" applyAlignment="1">
      <alignment horizontal="center" wrapText="1"/>
    </xf>
    <xf numFmtId="182" fontId="71" fillId="0" borderId="60" xfId="0" applyNumberFormat="1" applyFont="1" applyFill="1" applyBorder="1" applyAlignment="1">
      <alignment horizontal="center" wrapText="1"/>
    </xf>
    <xf numFmtId="193" fontId="69" fillId="0" borderId="12" xfId="0" applyNumberFormat="1" applyFont="1" applyFill="1" applyBorder="1" applyAlignment="1">
      <alignment horizontal="center" vertical="center" textRotation="255" shrinkToFit="1"/>
    </xf>
    <xf numFmtId="193" fontId="69" fillId="0" borderId="16" xfId="0" applyNumberFormat="1" applyFont="1" applyFill="1" applyBorder="1" applyAlignment="1">
      <alignment horizontal="center" vertical="center" textRotation="255" shrinkToFit="1"/>
    </xf>
    <xf numFmtId="0" fontId="75" fillId="0" borderId="86" xfId="0" applyFont="1" applyFill="1" applyBorder="1" applyAlignment="1">
      <alignment horizontal="center" vertical="top" textRotation="255" shrinkToFit="1"/>
    </xf>
    <xf numFmtId="0" fontId="75" fillId="0" borderId="108" xfId="0" applyFont="1" applyFill="1" applyBorder="1" applyAlignment="1">
      <alignment horizontal="center" vertical="top" textRotation="255" shrinkToFit="1"/>
    </xf>
    <xf numFmtId="0" fontId="0" fillId="0" borderId="46" xfId="0" applyFont="1" applyFill="1" applyBorder="1" applyAlignment="1">
      <alignment horizontal="center" vertical="top" textRotation="255" shrinkToFit="1"/>
    </xf>
    <xf numFmtId="0" fontId="0" fillId="0" borderId="47" xfId="0" applyFont="1" applyFill="1" applyBorder="1" applyAlignment="1">
      <alignment horizontal="center" vertical="top" textRotation="255" shrinkToFit="1"/>
    </xf>
    <xf numFmtId="0" fontId="0" fillId="0" borderId="107" xfId="0" applyFont="1" applyFill="1" applyBorder="1" applyAlignment="1">
      <alignment horizontal="center" vertical="top" textRotation="255" shrinkToFit="1"/>
    </xf>
    <xf numFmtId="0" fontId="0" fillId="0" borderId="48" xfId="0" applyFont="1" applyFill="1" applyBorder="1" applyAlignment="1">
      <alignment horizontal="center" vertical="top" textRotation="255" shrinkToFit="1"/>
    </xf>
    <xf numFmtId="0" fontId="75" fillId="0" borderId="11" xfId="0" applyFont="1" applyFill="1" applyBorder="1" applyAlignment="1">
      <alignment horizontal="center" vertical="center"/>
    </xf>
    <xf numFmtId="193" fontId="69" fillId="0" borderId="187" xfId="0" applyNumberFormat="1" applyFont="1" applyFill="1" applyBorder="1" applyAlignment="1">
      <alignment horizontal="center" vertical="center" textRotation="255" shrinkToFit="1"/>
    </xf>
    <xf numFmtId="0" fontId="0" fillId="0" borderId="191" xfId="0" applyFont="1" applyFill="1" applyBorder="1" applyAlignment="1">
      <alignment horizontal="center" vertical="top" textRotation="255" shrinkToFit="1"/>
    </xf>
    <xf numFmtId="0" fontId="0" fillId="0" borderId="108" xfId="0" applyFont="1" applyFill="1" applyBorder="1" applyAlignment="1">
      <alignment horizontal="center" vertical="top" textRotation="255" shrinkToFit="1"/>
    </xf>
    <xf numFmtId="0" fontId="0" fillId="0" borderId="87" xfId="0" applyFont="1" applyFill="1" applyBorder="1" applyAlignment="1">
      <alignment horizontal="center" vertical="top" textRotation="255" shrinkToFit="1"/>
    </xf>
    <xf numFmtId="0" fontId="0" fillId="0" borderId="190" xfId="0" applyFont="1" applyFill="1" applyBorder="1" applyAlignment="1">
      <alignment horizontal="center" vertical="center" textRotation="255" shrinkToFit="1"/>
    </xf>
    <xf numFmtId="0" fontId="0" fillId="0" borderId="49" xfId="0" applyFont="1" applyFill="1" applyBorder="1" applyAlignment="1">
      <alignment horizontal="center" vertical="center" textRotation="255" shrinkToFit="1"/>
    </xf>
    <xf numFmtId="193" fontId="69" fillId="0" borderId="11" xfId="0" applyNumberFormat="1" applyFont="1" applyFill="1" applyBorder="1" applyAlignment="1">
      <alignment horizontal="center" vertical="center" textRotation="255" shrinkToFit="1"/>
    </xf>
    <xf numFmtId="0" fontId="0" fillId="0" borderId="86" xfId="0" applyFont="1" applyFill="1" applyBorder="1" applyAlignment="1">
      <alignment horizontal="center" vertical="top" textRotation="255" shrinkToFit="1"/>
    </xf>
    <xf numFmtId="0" fontId="0" fillId="0" borderId="49" xfId="0" applyFont="1" applyBorder="1" applyAlignment="1">
      <alignment vertical="top"/>
    </xf>
    <xf numFmtId="0" fontId="0" fillId="0" borderId="172" xfId="0" applyFont="1" applyFill="1" applyBorder="1" applyAlignment="1">
      <alignment horizontal="center" vertical="top" textRotation="255" shrinkToFit="1"/>
    </xf>
    <xf numFmtId="0" fontId="0" fillId="0" borderId="38" xfId="0" applyFont="1" applyFill="1" applyBorder="1" applyAlignment="1">
      <alignment horizontal="center" vertical="top" textRotation="255" shrinkToFit="1"/>
    </xf>
    <xf numFmtId="0" fontId="65" fillId="0" borderId="86" xfId="0" applyFont="1" applyFill="1" applyBorder="1" applyAlignment="1">
      <alignment horizontal="center" vertical="top" textRotation="255" shrinkToFit="1"/>
    </xf>
    <xf numFmtId="0" fontId="77" fillId="0" borderId="108" xfId="0" applyFont="1" applyFill="1" applyBorder="1" applyAlignment="1">
      <alignment horizontal="center" vertical="top" textRotation="255" shrinkToFit="1"/>
    </xf>
    <xf numFmtId="0" fontId="65" fillId="0" borderId="46" xfId="0" applyFont="1" applyFill="1" applyBorder="1" applyAlignment="1">
      <alignment horizontal="center" vertical="top" textRotation="255" shrinkToFit="1"/>
    </xf>
    <xf numFmtId="0" fontId="77" fillId="0" borderId="49" xfId="0" applyFont="1" applyFill="1" applyBorder="1" applyAlignment="1">
      <alignment horizontal="center" vertical="top" textRotation="255" shrinkToFit="1"/>
    </xf>
    <xf numFmtId="31" fontId="246" fillId="0" borderId="0" xfId="0" applyNumberFormat="1" applyFont="1" applyFill="1" applyAlignment="1">
      <alignment horizontal="center" vertical="center"/>
    </xf>
    <xf numFmtId="58" fontId="246" fillId="0" borderId="0" xfId="0" applyNumberFormat="1" applyFont="1" applyFill="1" applyAlignment="1">
      <alignment horizontal="center" vertical="center" shrinkToFit="1"/>
    </xf>
    <xf numFmtId="0" fontId="85" fillId="0" borderId="0" xfId="0" applyNumberFormat="1" applyFont="1" applyFill="1" applyAlignment="1">
      <alignment horizontal="center" vertical="top" shrinkToFit="1"/>
    </xf>
    <xf numFmtId="0" fontId="83" fillId="0" borderId="0" xfId="0" applyFont="1" applyFill="1" applyAlignment="1">
      <alignment horizontal="center" vertical="center"/>
    </xf>
    <xf numFmtId="0" fontId="71" fillId="0" borderId="0" xfId="0" applyFont="1" applyFill="1" applyAlignment="1">
      <alignment horizontal="left" shrinkToFit="1"/>
    </xf>
    <xf numFmtId="0" fontId="0" fillId="0" borderId="0" xfId="0" applyFont="1" applyFill="1" applyAlignment="1">
      <alignment horizontal="left" shrinkToFit="1"/>
    </xf>
    <xf numFmtId="0" fontId="69" fillId="0" borderId="187" xfId="0" applyFont="1" applyFill="1" applyBorder="1" applyAlignment="1">
      <alignment horizontal="center" vertical="center"/>
    </xf>
    <xf numFmtId="0" fontId="231" fillId="8" borderId="197" xfId="151" applyFont="1" applyFill="1" applyBorder="1" applyAlignment="1">
      <alignment horizontal="center" vertical="center"/>
    </xf>
    <xf numFmtId="0" fontId="232" fillId="8" borderId="198" xfId="151" applyFont="1" applyFill="1" applyBorder="1" applyAlignment="1">
      <alignment horizontal="center" vertical="center"/>
    </xf>
    <xf numFmtId="0" fontId="267" fillId="8" borderId="198" xfId="151" applyFont="1" applyFill="1" applyBorder="1" applyAlignment="1">
      <alignment horizontal="center" vertical="center"/>
    </xf>
    <xf numFmtId="0" fontId="232" fillId="8" borderId="199" xfId="151" applyFont="1" applyFill="1" applyBorder="1" applyAlignment="1">
      <alignment horizontal="center" vertical="center"/>
    </xf>
    <xf numFmtId="0" fontId="231" fillId="0" borderId="0" xfId="151" applyFont="1" applyFill="1" applyBorder="1" applyAlignment="1">
      <alignment horizontal="center" vertical="center"/>
    </xf>
    <xf numFmtId="0" fontId="232" fillId="0" borderId="0" xfId="151" applyFont="1" applyFill="1" applyBorder="1" applyAlignment="1">
      <alignment horizontal="center" vertical="center"/>
    </xf>
    <xf numFmtId="205" fontId="242" fillId="0" borderId="0" xfId="45" applyNumberFormat="1" applyFont="1" applyBorder="1" applyAlignment="1">
      <alignment horizontal="left" vertical="center"/>
    </xf>
    <xf numFmtId="0" fontId="96" fillId="0" borderId="0" xfId="0" applyFont="1" applyFill="1" applyBorder="1" applyAlignment="1">
      <alignment horizontal="left" vertical="center" wrapText="1"/>
    </xf>
    <xf numFmtId="0" fontId="71" fillId="0" borderId="195" xfId="0" applyNumberFormat="1" applyFont="1" applyFill="1" applyBorder="1" applyAlignment="1">
      <alignment horizontal="center" vertical="center" shrinkToFit="1"/>
    </xf>
    <xf numFmtId="0" fontId="71" fillId="0" borderId="73" xfId="0" applyNumberFormat="1" applyFont="1" applyFill="1" applyBorder="1" applyAlignment="1">
      <alignment horizontal="center" vertical="center" shrinkToFit="1"/>
    </xf>
    <xf numFmtId="0" fontId="0" fillId="0" borderId="185" xfId="0" applyFill="1" applyBorder="1" applyAlignment="1">
      <alignment horizontal="center" vertical="center" shrinkToFit="1"/>
    </xf>
    <xf numFmtId="0" fontId="0" fillId="0" borderId="12" xfId="0" applyFill="1" applyBorder="1" applyAlignment="1">
      <alignment horizontal="center" vertical="center" shrinkToFit="1"/>
    </xf>
    <xf numFmtId="0" fontId="0" fillId="0" borderId="16" xfId="0" applyFill="1" applyBorder="1" applyAlignment="1">
      <alignment horizontal="center" vertical="center" shrinkToFit="1"/>
    </xf>
    <xf numFmtId="0" fontId="65" fillId="0" borderId="185" xfId="0" applyFont="1" applyFill="1" applyBorder="1" applyAlignment="1">
      <alignment horizontal="center" vertical="center" shrinkToFit="1"/>
    </xf>
    <xf numFmtId="0" fontId="65" fillId="0" borderId="12" xfId="0" applyFont="1" applyFill="1" applyBorder="1" applyAlignment="1">
      <alignment horizontal="center" vertical="center" shrinkToFit="1"/>
    </xf>
    <xf numFmtId="0" fontId="65" fillId="0" borderId="16" xfId="0" applyFont="1" applyFill="1" applyBorder="1" applyAlignment="1">
      <alignment horizontal="center" vertical="center" shrinkToFit="1"/>
    </xf>
    <xf numFmtId="0" fontId="71" fillId="0" borderId="179" xfId="0" applyFont="1" applyFill="1" applyBorder="1" applyAlignment="1">
      <alignment horizontal="left" vertical="center" wrapText="1" shrinkToFit="1"/>
    </xf>
    <xf numFmtId="0" fontId="71" fillId="0" borderId="176" xfId="0" applyFont="1" applyFill="1" applyBorder="1" applyAlignment="1">
      <alignment horizontal="left" vertical="center" wrapText="1" shrinkToFit="1"/>
    </xf>
    <xf numFmtId="0" fontId="71" fillId="0" borderId="180" xfId="0" applyFont="1" applyFill="1" applyBorder="1" applyAlignment="1">
      <alignment horizontal="left" vertical="center" wrapText="1" shrinkToFit="1"/>
    </xf>
    <xf numFmtId="0" fontId="71" fillId="0" borderId="3" xfId="0" applyFont="1" applyFill="1" applyBorder="1" applyAlignment="1">
      <alignment horizontal="left" vertical="center" wrapText="1" shrinkToFit="1"/>
    </xf>
    <xf numFmtId="0" fontId="71" fillId="0" borderId="0" xfId="0" applyFont="1" applyFill="1" applyBorder="1" applyAlignment="1">
      <alignment horizontal="left" vertical="center" wrapText="1" shrinkToFit="1"/>
    </xf>
    <xf numFmtId="0" fontId="71" fillId="0" borderId="4" xfId="0" applyFont="1" applyFill="1" applyBorder="1" applyAlignment="1">
      <alignment horizontal="left" vertical="center" wrapText="1" shrinkToFit="1"/>
    </xf>
    <xf numFmtId="0" fontId="71" fillId="0" borderId="59" xfId="0" applyFont="1" applyFill="1" applyBorder="1" applyAlignment="1">
      <alignment horizontal="left" vertical="center" wrapText="1" shrinkToFit="1"/>
    </xf>
    <xf numFmtId="0" fontId="71" fillId="0" borderId="60" xfId="0" applyFont="1" applyFill="1" applyBorder="1" applyAlignment="1">
      <alignment horizontal="left" vertical="center" wrapText="1" shrinkToFit="1"/>
    </xf>
    <xf numFmtId="0" fontId="71" fillId="0" borderId="74" xfId="0" applyFont="1" applyFill="1" applyBorder="1" applyAlignment="1">
      <alignment horizontal="left" vertical="center" wrapText="1" shrinkToFit="1"/>
    </xf>
    <xf numFmtId="0" fontId="65" fillId="0" borderId="63" xfId="0" applyFont="1" applyFill="1" applyBorder="1" applyAlignment="1">
      <alignment horizontal="center" vertical="center" shrinkToFit="1"/>
    </xf>
    <xf numFmtId="0" fontId="71" fillId="0" borderId="179" xfId="0" applyFont="1" applyFill="1" applyBorder="1" applyAlignment="1">
      <alignment horizontal="left" vertical="center"/>
    </xf>
    <xf numFmtId="0" fontId="71" fillId="0" borderId="180" xfId="0" applyFont="1" applyFill="1" applyBorder="1" applyAlignment="1">
      <alignment horizontal="left" vertical="center"/>
    </xf>
    <xf numFmtId="0" fontId="71" fillId="0" borderId="3" xfId="0" applyFont="1" applyFill="1" applyBorder="1" applyAlignment="1">
      <alignment horizontal="left" vertical="center"/>
    </xf>
    <xf numFmtId="0" fontId="71" fillId="0" borderId="4" xfId="0" applyFont="1" applyFill="1" applyBorder="1" applyAlignment="1">
      <alignment horizontal="left" vertical="center"/>
    </xf>
    <xf numFmtId="0" fontId="71" fillId="0" borderId="6" xfId="0" applyFont="1" applyFill="1" applyBorder="1" applyAlignment="1">
      <alignment horizontal="left" vertical="center"/>
    </xf>
    <xf numFmtId="0" fontId="71" fillId="0" borderId="5" xfId="0" applyFont="1" applyFill="1" applyBorder="1" applyAlignment="1">
      <alignment horizontal="left" vertical="center" wrapText="1" shrinkToFit="1"/>
    </xf>
    <xf numFmtId="0" fontId="71" fillId="0" borderId="13" xfId="0" applyFont="1" applyFill="1" applyBorder="1" applyAlignment="1">
      <alignment horizontal="left" vertical="center" wrapText="1" shrinkToFit="1"/>
    </xf>
    <xf numFmtId="0" fontId="71" fillId="0" borderId="6" xfId="0" applyFont="1" applyFill="1" applyBorder="1" applyAlignment="1">
      <alignment horizontal="left" vertical="center" wrapText="1" shrinkToFit="1"/>
    </xf>
    <xf numFmtId="0" fontId="0" fillId="0" borderId="63" xfId="0" applyFill="1" applyBorder="1" applyAlignment="1">
      <alignment horizontal="center" vertical="center" shrinkToFit="1"/>
    </xf>
    <xf numFmtId="0" fontId="71" fillId="0" borderId="196" xfId="0" applyNumberFormat="1" applyFont="1" applyFill="1" applyBorder="1" applyAlignment="1">
      <alignment horizontal="center" vertical="center" shrinkToFit="1"/>
    </xf>
    <xf numFmtId="0" fontId="0" fillId="0" borderId="0" xfId="0" applyFont="1" applyFill="1" applyAlignment="1">
      <alignment horizontal="center" vertical="top"/>
    </xf>
    <xf numFmtId="0" fontId="0" fillId="0" borderId="42" xfId="0" applyFont="1" applyFill="1" applyBorder="1" applyAlignment="1">
      <alignment horizontal="center" vertical="center" shrinkToFit="1"/>
    </xf>
    <xf numFmtId="0" fontId="0" fillId="0" borderId="126" xfId="0" applyFont="1" applyFill="1" applyBorder="1" applyAlignment="1">
      <alignment horizontal="center" vertical="center" shrinkToFit="1"/>
    </xf>
    <xf numFmtId="0" fontId="0" fillId="0" borderId="6" xfId="0" applyFont="1" applyFill="1" applyBorder="1" applyAlignment="1">
      <alignment horizontal="center" vertical="center" shrinkToFit="1"/>
    </xf>
    <xf numFmtId="0" fontId="77" fillId="0" borderId="185" xfId="0" applyFont="1" applyFill="1" applyBorder="1" applyAlignment="1">
      <alignment horizontal="center" vertical="center" shrinkToFit="1"/>
    </xf>
    <xf numFmtId="0" fontId="0" fillId="0" borderId="64" xfId="0" applyFill="1" applyBorder="1" applyAlignment="1">
      <alignment horizontal="center" vertical="center" wrapText="1" shrinkToFit="1"/>
    </xf>
    <xf numFmtId="0" fontId="77" fillId="0" borderId="0" xfId="0" applyFont="1" applyFill="1" applyAlignment="1">
      <alignment horizontal="center" vertical="center"/>
    </xf>
    <xf numFmtId="58" fontId="71" fillId="0" borderId="0" xfId="0" applyNumberFormat="1" applyFont="1" applyFill="1" applyBorder="1" applyAlignment="1">
      <alignment horizontal="right"/>
    </xf>
    <xf numFmtId="0" fontId="71" fillId="0" borderId="13" xfId="0" applyFont="1" applyFill="1" applyBorder="1" applyAlignment="1">
      <alignment horizontal="left" shrinkToFit="1"/>
    </xf>
    <xf numFmtId="0" fontId="0" fillId="0" borderId="42" xfId="0" applyFill="1" applyBorder="1" applyAlignment="1">
      <alignment horizontal="center" vertical="center" wrapText="1"/>
    </xf>
    <xf numFmtId="0" fontId="0" fillId="0" borderId="5" xfId="0" applyFont="1" applyFill="1" applyBorder="1" applyAlignment="1">
      <alignment horizontal="center" vertical="center" wrapText="1"/>
    </xf>
    <xf numFmtId="0" fontId="65" fillId="0" borderId="5" xfId="0" applyFont="1" applyFill="1" applyBorder="1" applyAlignment="1">
      <alignment horizontal="left" vertical="center" wrapText="1" shrinkToFit="1"/>
    </xf>
    <xf numFmtId="0" fontId="77" fillId="0" borderId="179" xfId="0" applyFont="1" applyFill="1" applyBorder="1" applyAlignment="1">
      <alignment horizontal="left" vertical="center" wrapText="1" shrinkToFit="1"/>
    </xf>
    <xf numFmtId="0" fontId="71" fillId="0" borderId="178" xfId="0" applyFont="1" applyFill="1" applyBorder="1" applyAlignment="1">
      <alignment horizontal="center" vertical="center"/>
    </xf>
    <xf numFmtId="0" fontId="71" fillId="0" borderId="65" xfId="0" applyFont="1" applyFill="1" applyBorder="1" applyAlignment="1">
      <alignment horizontal="center" vertical="center"/>
    </xf>
    <xf numFmtId="0" fontId="71" fillId="0" borderId="111" xfId="0" applyFont="1" applyFill="1" applyBorder="1" applyAlignment="1">
      <alignment horizontal="center" vertical="center"/>
    </xf>
    <xf numFmtId="0" fontId="0" fillId="0" borderId="64" xfId="0" applyFont="1" applyFill="1" applyBorder="1" applyAlignment="1">
      <alignment horizontal="center" vertical="center" shrinkToFit="1"/>
    </xf>
    <xf numFmtId="0" fontId="52" fillId="0" borderId="42" xfId="0" applyFont="1" applyFill="1" applyBorder="1" applyAlignment="1">
      <alignment horizontal="center" vertical="center" shrinkToFit="1"/>
    </xf>
    <xf numFmtId="0" fontId="52" fillId="0" borderId="15" xfId="0" applyFont="1" applyFill="1" applyBorder="1" applyAlignment="1">
      <alignment horizontal="center" vertical="center" shrinkToFit="1"/>
    </xf>
    <xf numFmtId="0" fontId="52" fillId="0" borderId="126" xfId="0" applyFont="1" applyFill="1" applyBorder="1" applyAlignment="1">
      <alignment horizontal="center" vertical="center" shrinkToFit="1"/>
    </xf>
    <xf numFmtId="0" fontId="52" fillId="0" borderId="5" xfId="0" applyFont="1" applyFill="1" applyBorder="1" applyAlignment="1">
      <alignment horizontal="center" vertical="center" shrinkToFit="1"/>
    </xf>
    <xf numFmtId="0" fontId="52" fillId="0" borderId="13" xfId="0" applyFont="1" applyFill="1" applyBorder="1" applyAlignment="1">
      <alignment horizontal="center" vertical="center" shrinkToFit="1"/>
    </xf>
    <xf numFmtId="0" fontId="52" fillId="0" borderId="6" xfId="0" applyFont="1" applyFill="1" applyBorder="1" applyAlignment="1">
      <alignment horizontal="center" vertical="center" shrinkToFit="1"/>
    </xf>
    <xf numFmtId="0" fontId="0" fillId="0" borderId="50" xfId="0" applyFill="1" applyBorder="1" applyAlignment="1">
      <alignment horizontal="center" vertical="center"/>
    </xf>
    <xf numFmtId="0" fontId="0" fillId="0" borderId="36" xfId="0" applyFill="1" applyBorder="1" applyAlignment="1">
      <alignment horizontal="center" vertical="center"/>
    </xf>
    <xf numFmtId="0" fontId="0" fillId="0" borderId="42" xfId="0" applyFill="1" applyBorder="1" applyAlignment="1">
      <alignment horizontal="center" vertical="center"/>
    </xf>
    <xf numFmtId="0" fontId="0" fillId="0" borderId="126" xfId="0" applyFill="1" applyBorder="1" applyAlignment="1">
      <alignment horizontal="center" vertical="center"/>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77" fillId="0" borderId="180" xfId="0" applyFont="1" applyFill="1" applyBorder="1" applyAlignment="1">
      <alignment horizontal="left" vertical="center"/>
    </xf>
    <xf numFmtId="0" fontId="65" fillId="0" borderId="6" xfId="0" applyFont="1" applyFill="1" applyBorder="1" applyAlignment="1">
      <alignment horizontal="left" vertical="center"/>
    </xf>
    <xf numFmtId="0" fontId="0" fillId="0" borderId="0" xfId="0" applyFont="1" applyFill="1" applyBorder="1" applyAlignment="1">
      <alignment horizontal="left" vertical="center" wrapText="1"/>
    </xf>
    <xf numFmtId="0" fontId="71" fillId="0" borderId="59" xfId="0" applyFont="1" applyFill="1" applyBorder="1" applyAlignment="1">
      <alignment horizontal="left" vertical="center"/>
    </xf>
    <xf numFmtId="0" fontId="71" fillId="0" borderId="74" xfId="0" applyFont="1" applyFill="1" applyBorder="1" applyAlignment="1">
      <alignment horizontal="left" vertical="center"/>
    </xf>
    <xf numFmtId="0" fontId="71" fillId="0" borderId="99" xfId="0" applyFont="1" applyFill="1" applyBorder="1" applyAlignment="1">
      <alignment horizontal="center" vertical="center"/>
    </xf>
    <xf numFmtId="0" fontId="96" fillId="0" borderId="0" xfId="0" applyFont="1" applyFill="1" applyBorder="1" applyAlignment="1">
      <alignment horizontal="left" vertical="center"/>
    </xf>
    <xf numFmtId="0" fontId="71" fillId="0" borderId="215" xfId="0" applyFont="1" applyFill="1" applyBorder="1" applyAlignment="1">
      <alignment horizontal="left" vertical="center" wrapText="1" shrinkToFit="1"/>
    </xf>
    <xf numFmtId="0" fontId="71" fillId="0" borderId="187" xfId="0" applyFont="1" applyFill="1" applyBorder="1" applyAlignment="1">
      <alignment horizontal="left" vertical="center"/>
    </xf>
    <xf numFmtId="0" fontId="164" fillId="0" borderId="9" xfId="31" applyFont="1" applyFill="1" applyBorder="1" applyAlignment="1">
      <alignment horizontal="center" vertical="center"/>
    </xf>
    <xf numFmtId="0" fontId="164" fillId="0" borderId="8" xfId="31" applyFont="1" applyFill="1" applyBorder="1" applyAlignment="1">
      <alignment horizontal="center" vertical="center"/>
    </xf>
    <xf numFmtId="0" fontId="164" fillId="0" borderId="27" xfId="31" applyFont="1" applyFill="1" applyBorder="1" applyAlignment="1">
      <alignment horizontal="center" vertical="center"/>
    </xf>
    <xf numFmtId="0" fontId="164" fillId="0" borderId="9" xfId="31" applyFont="1" applyFill="1" applyBorder="1" applyAlignment="1">
      <alignment horizontal="left" vertical="center" wrapText="1"/>
    </xf>
    <xf numFmtId="0" fontId="164" fillId="0" borderId="8" xfId="31" applyFont="1" applyFill="1" applyBorder="1" applyAlignment="1">
      <alignment horizontal="left" vertical="center" wrapText="1"/>
    </xf>
    <xf numFmtId="0" fontId="164" fillId="0" borderId="27" xfId="31" applyFont="1" applyFill="1" applyBorder="1" applyAlignment="1">
      <alignment horizontal="left" vertical="center" wrapText="1"/>
    </xf>
    <xf numFmtId="0" fontId="164" fillId="0" borderId="12" xfId="31" applyFont="1" applyFill="1" applyBorder="1" applyAlignment="1">
      <alignment horizontal="center" vertical="center" textRotation="255"/>
    </xf>
    <xf numFmtId="0" fontId="164" fillId="0" borderId="12" xfId="31" applyFont="1" applyFill="1" applyBorder="1" applyAlignment="1">
      <alignment horizontal="center"/>
    </xf>
    <xf numFmtId="0" fontId="164" fillId="0" borderId="9" xfId="31" applyFont="1" applyFill="1" applyBorder="1" applyAlignment="1">
      <alignment horizontal="center" vertical="center" wrapText="1"/>
    </xf>
    <xf numFmtId="0" fontId="164" fillId="0" borderId="8" xfId="31" applyFont="1" applyFill="1" applyBorder="1" applyAlignment="1">
      <alignment horizontal="center" vertical="center" wrapText="1"/>
    </xf>
    <xf numFmtId="0" fontId="164" fillId="0" borderId="27" xfId="31" applyFont="1" applyFill="1" applyBorder="1" applyAlignment="1">
      <alignment horizontal="center" vertical="center" wrapText="1"/>
    </xf>
    <xf numFmtId="0" fontId="329" fillId="0" borderId="9" xfId="31" applyFont="1" applyFill="1" applyBorder="1" applyAlignment="1">
      <alignment horizontal="center" vertical="center"/>
    </xf>
    <xf numFmtId="0" fontId="329" fillId="0" borderId="181" xfId="31" applyFont="1" applyFill="1" applyBorder="1" applyAlignment="1">
      <alignment horizontal="center" vertical="center"/>
    </xf>
    <xf numFmtId="0" fontId="164" fillId="0" borderId="177" xfId="31" applyFont="1" applyFill="1" applyBorder="1" applyAlignment="1">
      <alignment horizontal="center" vertical="center"/>
    </xf>
    <xf numFmtId="0" fontId="164" fillId="0" borderId="182" xfId="31" applyFont="1" applyFill="1" applyBorder="1" applyAlignment="1">
      <alignment horizontal="center" vertical="center"/>
    </xf>
    <xf numFmtId="0" fontId="164" fillId="0" borderId="181" xfId="31" applyFont="1" applyFill="1" applyBorder="1" applyAlignment="1">
      <alignment horizontal="center" vertical="center" wrapText="1"/>
    </xf>
    <xf numFmtId="0" fontId="65" fillId="0" borderId="177" xfId="31" applyFont="1" applyFill="1" applyBorder="1" applyAlignment="1">
      <alignment horizontal="center" vertical="center" wrapText="1"/>
    </xf>
    <xf numFmtId="0" fontId="164" fillId="0" borderId="177" xfId="31" applyFont="1" applyFill="1" applyBorder="1" applyAlignment="1">
      <alignment horizontal="center" vertical="center" wrapText="1"/>
    </xf>
    <xf numFmtId="0" fontId="164" fillId="0" borderId="182" xfId="31" applyFont="1" applyFill="1" applyBorder="1" applyAlignment="1">
      <alignment horizontal="center" vertical="center" wrapText="1"/>
    </xf>
    <xf numFmtId="0" fontId="174" fillId="0" borderId="0" xfId="31" applyFont="1" applyFill="1" applyAlignment="1">
      <alignment horizontal="center" vertical="center"/>
    </xf>
    <xf numFmtId="0" fontId="164" fillId="0" borderId="0" xfId="31" applyFont="1" applyFill="1" applyBorder="1" applyAlignment="1">
      <alignment horizontal="center" vertical="center"/>
    </xf>
    <xf numFmtId="0" fontId="164" fillId="0" borderId="17" xfId="31" applyFont="1" applyFill="1" applyBorder="1" applyAlignment="1">
      <alignment horizontal="center" vertical="center"/>
    </xf>
    <xf numFmtId="0" fontId="164" fillId="0" borderId="30" xfId="31" applyFont="1" applyFill="1" applyBorder="1" applyAlignment="1">
      <alignment horizontal="center" vertical="center"/>
    </xf>
    <xf numFmtId="0" fontId="164" fillId="0" borderId="18" xfId="31" applyFont="1" applyFill="1" applyBorder="1" applyAlignment="1">
      <alignment horizontal="center" vertical="center"/>
    </xf>
    <xf numFmtId="0" fontId="164" fillId="0" borderId="17" xfId="31" applyFont="1" applyFill="1" applyBorder="1" applyAlignment="1">
      <alignment horizontal="left" vertical="center" wrapText="1"/>
    </xf>
    <xf numFmtId="0" fontId="164" fillId="0" borderId="30" xfId="31" applyFont="1" applyFill="1" applyBorder="1" applyAlignment="1">
      <alignment horizontal="left" vertical="center" wrapText="1"/>
    </xf>
    <xf numFmtId="0" fontId="164" fillId="0" borderId="18" xfId="31" applyFont="1" applyFill="1" applyBorder="1" applyAlignment="1">
      <alignment horizontal="left" vertical="center" wrapText="1"/>
    </xf>
    <xf numFmtId="0" fontId="164" fillId="0" borderId="3" xfId="31" applyFont="1" applyFill="1" applyBorder="1" applyAlignment="1">
      <alignment horizontal="center" vertical="center"/>
    </xf>
    <xf numFmtId="0" fontId="164" fillId="0" borderId="4" xfId="31" applyFont="1" applyFill="1" applyBorder="1" applyAlignment="1">
      <alignment horizontal="center" vertical="center"/>
    </xf>
    <xf numFmtId="0" fontId="164" fillId="0" borderId="5" xfId="31" applyFont="1" applyFill="1" applyBorder="1" applyAlignment="1">
      <alignment horizontal="center" vertical="center"/>
    </xf>
    <xf numFmtId="0" fontId="164" fillId="0" borderId="13" xfId="31" applyFont="1" applyFill="1" applyBorder="1" applyAlignment="1">
      <alignment horizontal="center" vertical="center"/>
    </xf>
    <xf numFmtId="0" fontId="164" fillId="0" borderId="6" xfId="31" applyFont="1" applyFill="1" applyBorder="1" applyAlignment="1">
      <alignment horizontal="center" vertical="center"/>
    </xf>
    <xf numFmtId="0" fontId="164" fillId="0" borderId="3" xfId="31" applyFont="1" applyFill="1" applyBorder="1" applyAlignment="1">
      <alignment horizontal="left" vertical="center" wrapText="1"/>
    </xf>
    <xf numFmtId="0" fontId="164" fillId="0" borderId="0" xfId="31" applyFont="1" applyFill="1" applyBorder="1" applyAlignment="1">
      <alignment horizontal="left" vertical="center" wrapText="1"/>
    </xf>
    <xf numFmtId="0" fontId="164" fillId="0" borderId="4" xfId="31" applyFont="1" applyFill="1" applyBorder="1" applyAlignment="1">
      <alignment horizontal="left" vertical="center" wrapText="1"/>
    </xf>
    <xf numFmtId="0" fontId="164" fillId="0" borderId="5" xfId="31" applyFont="1" applyFill="1" applyBorder="1" applyAlignment="1">
      <alignment horizontal="left" vertical="center" wrapText="1"/>
    </xf>
    <xf numFmtId="0" fontId="164" fillId="0" borderId="13" xfId="31" applyFont="1" applyFill="1" applyBorder="1" applyAlignment="1">
      <alignment horizontal="left" vertical="center" wrapText="1"/>
    </xf>
    <xf numFmtId="0" fontId="164" fillId="0" borderId="6" xfId="31" applyFont="1" applyFill="1" applyBorder="1" applyAlignment="1">
      <alignment horizontal="left" vertical="center" wrapText="1"/>
    </xf>
    <xf numFmtId="0" fontId="164" fillId="0" borderId="83" xfId="31" applyFont="1" applyFill="1" applyBorder="1" applyAlignment="1">
      <alignment horizontal="center" vertical="center"/>
    </xf>
    <xf numFmtId="0" fontId="0" fillId="0" borderId="15" xfId="0" applyFont="1" applyFill="1" applyBorder="1" applyAlignment="1">
      <alignment horizontal="left" vertical="center" shrinkToFit="1"/>
    </xf>
    <xf numFmtId="0" fontId="162" fillId="0" borderId="115" xfId="0" applyFont="1" applyFill="1" applyBorder="1" applyAlignment="1">
      <alignment horizontal="center" vertical="center"/>
    </xf>
    <xf numFmtId="0" fontId="162" fillId="0" borderId="125" xfId="0" applyFont="1" applyFill="1" applyBorder="1" applyAlignment="1">
      <alignment horizontal="center" vertical="center"/>
    </xf>
    <xf numFmtId="0" fontId="162" fillId="0" borderId="56" xfId="0" applyFont="1" applyFill="1" applyBorder="1" applyAlignment="1">
      <alignment horizontal="center" vertical="center" shrinkToFit="1"/>
    </xf>
    <xf numFmtId="0" fontId="162" fillId="0" borderId="53" xfId="0" applyFont="1" applyFill="1" applyBorder="1" applyAlignment="1">
      <alignment horizontal="center" vertical="center" shrinkToFit="1"/>
    </xf>
    <xf numFmtId="0" fontId="162" fillId="0" borderId="125" xfId="0" applyFont="1" applyFill="1" applyBorder="1" applyAlignment="1">
      <alignment horizontal="center" vertical="center" shrinkToFit="1"/>
    </xf>
    <xf numFmtId="0" fontId="70" fillId="0" borderId="127" xfId="0" applyFont="1" applyFill="1" applyBorder="1" applyAlignment="1">
      <alignment horizontal="left" vertical="center" wrapText="1"/>
    </xf>
    <xf numFmtId="0" fontId="70" fillId="0" borderId="131" xfId="0" applyFont="1" applyFill="1" applyBorder="1" applyAlignment="1">
      <alignment horizontal="left" vertical="center" wrapText="1"/>
    </xf>
    <xf numFmtId="0" fontId="70" fillId="0" borderId="100" xfId="0" applyFont="1" applyFill="1" applyBorder="1" applyAlignment="1">
      <alignment horizontal="left" vertical="center" wrapText="1"/>
    </xf>
    <xf numFmtId="0" fontId="70" fillId="0" borderId="96" xfId="0" applyFont="1" applyFill="1" applyBorder="1" applyAlignment="1">
      <alignment horizontal="left" vertical="center" wrapText="1"/>
    </xf>
    <xf numFmtId="0" fontId="329" fillId="0" borderId="0" xfId="0" applyFont="1" applyFill="1" applyBorder="1" applyAlignment="1">
      <alignment horizontal="left" vertical="center" shrinkToFit="1"/>
    </xf>
    <xf numFmtId="0" fontId="70" fillId="0" borderId="117" xfId="0" applyFont="1" applyFill="1" applyBorder="1" applyAlignment="1">
      <alignment horizontal="left" vertical="center" wrapText="1"/>
    </xf>
    <xf numFmtId="0" fontId="70" fillId="0" borderId="103" xfId="0" applyFont="1" applyFill="1" applyBorder="1" applyAlignment="1">
      <alignment horizontal="left" vertical="center" wrapText="1"/>
    </xf>
    <xf numFmtId="0" fontId="70" fillId="0" borderId="95" xfId="0" applyFont="1" applyFill="1" applyBorder="1" applyAlignment="1">
      <alignment horizontal="left" vertical="center" wrapText="1"/>
    </xf>
    <xf numFmtId="0" fontId="70" fillId="0" borderId="77" xfId="0" applyFont="1" applyFill="1" applyBorder="1" applyAlignment="1">
      <alignment horizontal="left" vertical="center" wrapText="1"/>
    </xf>
    <xf numFmtId="0" fontId="70" fillId="0" borderId="23" xfId="0" applyFont="1" applyFill="1" applyBorder="1" applyAlignment="1">
      <alignment horizontal="left" vertical="center" wrapText="1"/>
    </xf>
    <xf numFmtId="0" fontId="70" fillId="0" borderId="8" xfId="0" applyFont="1" applyFill="1" applyBorder="1" applyAlignment="1">
      <alignment horizontal="left" vertical="center" wrapText="1"/>
    </xf>
    <xf numFmtId="0" fontId="70" fillId="0" borderId="10" xfId="0" applyFont="1" applyFill="1" applyBorder="1" applyAlignment="1">
      <alignment horizontal="left" wrapText="1"/>
    </xf>
    <xf numFmtId="0" fontId="70" fillId="0" borderId="59" xfId="0" applyFont="1" applyFill="1" applyBorder="1" applyAlignment="1">
      <alignment horizontal="left" wrapText="1"/>
    </xf>
    <xf numFmtId="0" fontId="70" fillId="0" borderId="74" xfId="0" applyFont="1" applyFill="1" applyBorder="1" applyAlignment="1">
      <alignment horizontal="left" wrapText="1"/>
    </xf>
    <xf numFmtId="0" fontId="68" fillId="0" borderId="28" xfId="0" applyFont="1" applyFill="1" applyBorder="1" applyAlignment="1">
      <alignment horizontal="center" vertical="center"/>
    </xf>
    <xf numFmtId="0" fontId="68" fillId="0" borderId="4" xfId="0" applyFont="1" applyFill="1" applyBorder="1" applyAlignment="1">
      <alignment horizontal="center" vertical="center"/>
    </xf>
    <xf numFmtId="0" fontId="68" fillId="0" borderId="98" xfId="0" applyFont="1" applyFill="1" applyBorder="1" applyAlignment="1">
      <alignment horizontal="center" vertical="center"/>
    </xf>
    <xf numFmtId="0" fontId="68" fillId="0" borderId="60" xfId="0" applyFont="1" applyFill="1" applyBorder="1" applyAlignment="1">
      <alignment horizontal="center" vertical="center"/>
    </xf>
    <xf numFmtId="0" fontId="68" fillId="0" borderId="74" xfId="0" applyFont="1" applyFill="1" applyBorder="1" applyAlignment="1">
      <alignment horizontal="center" vertical="center"/>
    </xf>
    <xf numFmtId="0" fontId="70" fillId="0" borderId="37" xfId="0" applyFont="1" applyFill="1" applyBorder="1" applyAlignment="1">
      <alignment horizontal="left" vertical="center" wrapText="1"/>
    </xf>
    <xf numFmtId="0" fontId="67" fillId="0" borderId="129" xfId="0" applyFont="1" applyFill="1" applyBorder="1" applyAlignment="1">
      <alignment horizontal="center" vertical="center"/>
    </xf>
    <xf numFmtId="0" fontId="67" fillId="0" borderId="130" xfId="0" applyFont="1" applyFill="1" applyBorder="1" applyAlignment="1">
      <alignment horizontal="center" vertical="center"/>
    </xf>
    <xf numFmtId="0" fontId="70" fillId="0" borderId="61" xfId="0" applyFont="1" applyFill="1" applyBorder="1" applyAlignment="1">
      <alignment horizontal="left" vertical="center" wrapText="1"/>
    </xf>
    <xf numFmtId="0" fontId="70" fillId="0" borderId="101" xfId="0" applyFont="1" applyFill="1" applyBorder="1" applyAlignment="1">
      <alignment horizontal="left" vertical="center" wrapText="1"/>
    </xf>
    <xf numFmtId="0" fontId="70" fillId="0" borderId="22" xfId="0" applyFont="1" applyFill="1" applyBorder="1" applyAlignment="1">
      <alignment horizontal="left" vertical="center" wrapText="1"/>
    </xf>
    <xf numFmtId="0" fontId="70" fillId="0" borderId="5" xfId="0" applyFont="1" applyFill="1" applyBorder="1" applyAlignment="1">
      <alignment horizontal="left" wrapText="1"/>
    </xf>
    <xf numFmtId="0" fontId="70" fillId="0" borderId="6" xfId="0" applyFont="1" applyFill="1" applyBorder="1" applyAlignment="1">
      <alignment horizontal="left" wrapText="1"/>
    </xf>
    <xf numFmtId="0" fontId="70" fillId="0" borderId="1" xfId="0" applyFont="1" applyFill="1" applyBorder="1" applyAlignment="1">
      <alignment horizontal="left" vertical="center" wrapText="1"/>
    </xf>
    <xf numFmtId="0" fontId="70" fillId="0" borderId="98" xfId="0" applyFont="1" applyFill="1" applyBorder="1" applyAlignment="1">
      <alignment horizontal="left" vertical="center" wrapText="1"/>
    </xf>
    <xf numFmtId="0" fontId="70" fillId="0" borderId="60" xfId="0" applyFont="1" applyFill="1" applyBorder="1" applyAlignment="1">
      <alignment horizontal="left" vertical="center" wrapText="1"/>
    </xf>
    <xf numFmtId="0" fontId="70" fillId="0" borderId="74" xfId="0" applyFont="1" applyFill="1" applyBorder="1" applyAlignment="1">
      <alignment horizontal="left" vertical="center" wrapText="1"/>
    </xf>
    <xf numFmtId="0" fontId="70" fillId="0" borderId="13" xfId="0" applyFont="1" applyFill="1" applyBorder="1" applyAlignment="1">
      <alignment horizontal="left" vertical="center" wrapText="1"/>
    </xf>
    <xf numFmtId="0" fontId="70" fillId="0" borderId="115" xfId="0" applyFont="1" applyFill="1" applyBorder="1" applyAlignment="1">
      <alignment horizontal="center" vertical="center"/>
    </xf>
    <xf numFmtId="0" fontId="70" fillId="0" borderId="53" xfId="0" applyFont="1" applyFill="1" applyBorder="1" applyAlignment="1">
      <alignment horizontal="center" vertical="center"/>
    </xf>
    <xf numFmtId="0" fontId="70" fillId="0" borderId="125" xfId="0" applyFont="1" applyFill="1" applyBorder="1" applyAlignment="1">
      <alignment horizontal="center" vertical="center"/>
    </xf>
    <xf numFmtId="0" fontId="70" fillId="0" borderId="21" xfId="0" applyFont="1" applyFill="1" applyBorder="1" applyAlignment="1">
      <alignment horizontal="left" vertical="center" wrapText="1"/>
    </xf>
    <xf numFmtId="0" fontId="70" fillId="0" borderId="15" xfId="0" applyFont="1" applyFill="1" applyBorder="1" applyAlignment="1">
      <alignment horizontal="left" vertical="center" wrapText="1"/>
    </xf>
    <xf numFmtId="0" fontId="70" fillId="0" borderId="126" xfId="0" applyFont="1" applyFill="1" applyBorder="1" applyAlignment="1">
      <alignment horizontal="left" vertical="center" wrapText="1"/>
    </xf>
    <xf numFmtId="0" fontId="80" fillId="0" borderId="0" xfId="0" applyFont="1" applyFill="1" applyAlignment="1">
      <alignment horizontal="center" vertical="center"/>
    </xf>
    <xf numFmtId="0" fontId="83" fillId="0" borderId="2" xfId="0" applyFont="1" applyFill="1" applyBorder="1" applyAlignment="1">
      <alignment horizontal="left" vertical="center" wrapText="1"/>
    </xf>
    <xf numFmtId="0" fontId="83" fillId="0" borderId="10" xfId="0" applyFont="1" applyFill="1" applyBorder="1" applyAlignment="1">
      <alignment horizontal="left" wrapText="1"/>
    </xf>
    <xf numFmtId="0" fontId="79" fillId="0" borderId="5" xfId="0" applyFont="1" applyFill="1" applyBorder="1" applyAlignment="1">
      <alignment horizontal="left" wrapText="1"/>
    </xf>
    <xf numFmtId="0" fontId="79" fillId="0" borderId="6" xfId="0" applyFont="1" applyFill="1" applyBorder="1" applyAlignment="1">
      <alignment horizontal="left" wrapText="1"/>
    </xf>
    <xf numFmtId="0" fontId="70" fillId="0" borderId="3" xfId="0" applyFont="1" applyFill="1" applyBorder="1" applyAlignment="1">
      <alignment horizontal="left" vertical="center" wrapText="1"/>
    </xf>
    <xf numFmtId="0" fontId="70" fillId="0" borderId="4" xfId="0" applyFont="1" applyFill="1" applyBorder="1" applyAlignment="1">
      <alignment horizontal="left" wrapText="1"/>
    </xf>
    <xf numFmtId="0" fontId="70" fillId="0" borderId="73" xfId="0" applyFont="1" applyFill="1" applyBorder="1" applyAlignment="1">
      <alignment horizontal="left" vertical="center" wrapText="1"/>
    </xf>
    <xf numFmtId="0" fontId="70" fillId="0" borderId="60" xfId="0" applyFont="1" applyFill="1" applyBorder="1" applyAlignment="1">
      <alignment horizontal="left" shrinkToFit="1"/>
    </xf>
    <xf numFmtId="0" fontId="162" fillId="0" borderId="56" xfId="0" applyFont="1" applyFill="1" applyBorder="1" applyAlignment="1">
      <alignment horizontal="center" vertical="center"/>
    </xf>
    <xf numFmtId="0" fontId="70" fillId="0" borderId="117" xfId="0" applyFont="1" applyFill="1" applyBorder="1" applyAlignment="1">
      <alignment horizontal="center" vertical="center"/>
    </xf>
    <xf numFmtId="0" fontId="70" fillId="0" borderId="77" xfId="0" applyFont="1" applyFill="1" applyBorder="1" applyAlignment="1">
      <alignment horizontal="center" vertical="center"/>
    </xf>
    <xf numFmtId="0" fontId="70" fillId="0" borderId="215" xfId="0" applyFont="1" applyFill="1" applyBorder="1" applyAlignment="1">
      <alignment horizontal="center" vertical="center"/>
    </xf>
    <xf numFmtId="0" fontId="70" fillId="0" borderId="26" xfId="0" applyFont="1" applyFill="1" applyBorder="1" applyAlignment="1">
      <alignment horizontal="center" vertical="center"/>
    </xf>
    <xf numFmtId="0" fontId="70" fillId="0" borderId="115" xfId="0" applyFont="1" applyFill="1" applyBorder="1" applyAlignment="1">
      <alignment horizontal="left" vertical="center" wrapText="1"/>
    </xf>
    <xf numFmtId="0" fontId="70" fillId="0" borderId="136" xfId="0" applyFont="1" applyFill="1" applyBorder="1" applyAlignment="1">
      <alignment horizontal="left" vertical="center" wrapText="1"/>
    </xf>
    <xf numFmtId="0" fontId="70" fillId="0" borderId="24" xfId="0" applyFont="1" applyFill="1" applyBorder="1" applyAlignment="1">
      <alignment horizontal="left" vertical="center" wrapText="1"/>
    </xf>
    <xf numFmtId="0" fontId="69" fillId="0" borderId="21" xfId="0" applyFont="1" applyFill="1" applyBorder="1" applyAlignment="1">
      <alignment horizontal="left" vertical="top" wrapText="1"/>
    </xf>
    <xf numFmtId="0" fontId="69" fillId="0" borderId="15" xfId="0" applyFont="1" applyFill="1" applyBorder="1" applyAlignment="1">
      <alignment horizontal="left" vertical="top" wrapText="1"/>
    </xf>
    <xf numFmtId="0" fontId="69" fillId="0" borderId="57" xfId="0" applyFont="1" applyFill="1" applyBorder="1" applyAlignment="1">
      <alignment horizontal="left" vertical="top" wrapText="1"/>
    </xf>
    <xf numFmtId="0" fontId="69" fillId="0" borderId="28" xfId="0" applyFont="1" applyFill="1" applyBorder="1" applyAlignment="1">
      <alignment horizontal="left" vertical="top" wrapText="1"/>
    </xf>
    <xf numFmtId="0" fontId="69" fillId="0" borderId="0" xfId="0" applyFont="1" applyFill="1" applyBorder="1" applyAlignment="1">
      <alignment horizontal="left" vertical="top" wrapText="1"/>
    </xf>
    <xf numFmtId="0" fontId="69" fillId="0" borderId="58" xfId="0" applyFont="1" applyFill="1" applyBorder="1" applyAlignment="1">
      <alignment horizontal="left" vertical="top" wrapText="1"/>
    </xf>
    <xf numFmtId="0" fontId="69" fillId="0" borderId="98" xfId="0" applyFont="1" applyFill="1" applyBorder="1" applyAlignment="1">
      <alignment horizontal="left" vertical="top" wrapText="1"/>
    </xf>
    <xf numFmtId="0" fontId="69" fillId="0" borderId="215" xfId="0" applyFont="1" applyFill="1" applyBorder="1" applyAlignment="1">
      <alignment horizontal="left" vertical="top" wrapText="1"/>
    </xf>
    <xf numFmtId="0" fontId="69" fillId="0" borderId="26" xfId="0" applyFont="1" applyFill="1" applyBorder="1" applyAlignment="1">
      <alignment horizontal="left" vertical="top" wrapText="1"/>
    </xf>
    <xf numFmtId="0" fontId="71" fillId="0" borderId="78" xfId="0" applyFont="1" applyFill="1" applyBorder="1" applyAlignment="1">
      <alignment horizontal="center" vertical="center" wrapText="1"/>
    </xf>
    <xf numFmtId="0" fontId="71" fillId="0" borderId="114" xfId="0" applyFont="1" applyFill="1" applyBorder="1" applyAlignment="1">
      <alignment horizontal="center" vertical="center" wrapText="1"/>
    </xf>
    <xf numFmtId="0" fontId="71" fillId="0" borderId="116" xfId="0" applyFont="1" applyFill="1" applyBorder="1" applyAlignment="1">
      <alignment horizontal="center" vertical="center" wrapText="1"/>
    </xf>
    <xf numFmtId="0" fontId="70" fillId="0" borderId="136" xfId="0" applyFont="1" applyFill="1" applyBorder="1" applyAlignment="1">
      <alignment horizontal="center" vertical="center"/>
    </xf>
    <xf numFmtId="0" fontId="70" fillId="0" borderId="136" xfId="0" applyFont="1" applyFill="1" applyBorder="1" applyAlignment="1">
      <alignment horizontal="left" vertical="center" shrinkToFit="1"/>
    </xf>
    <xf numFmtId="0" fontId="70" fillId="0" borderId="24" xfId="0" applyFont="1" applyFill="1" applyBorder="1" applyAlignment="1">
      <alignment horizontal="left" vertical="center" shrinkToFit="1"/>
    </xf>
    <xf numFmtId="0" fontId="68" fillId="0" borderId="115" xfId="0" applyFont="1" applyFill="1" applyBorder="1" applyAlignment="1">
      <alignment horizontal="left" vertical="top" wrapText="1"/>
    </xf>
    <xf numFmtId="0" fontId="68" fillId="0" borderId="136" xfId="0" applyFont="1" applyFill="1" applyBorder="1" applyAlignment="1">
      <alignment horizontal="left" vertical="top" wrapText="1"/>
    </xf>
    <xf numFmtId="0" fontId="68" fillId="0" borderId="24" xfId="0" applyFont="1" applyFill="1" applyBorder="1" applyAlignment="1">
      <alignment horizontal="left" vertical="top" wrapText="1"/>
    </xf>
    <xf numFmtId="0" fontId="70" fillId="0" borderId="24" xfId="0" applyFont="1" applyFill="1" applyBorder="1" applyAlignment="1">
      <alignment horizontal="center" vertical="center"/>
    </xf>
    <xf numFmtId="0" fontId="68" fillId="0" borderId="181" xfId="0" applyFont="1" applyFill="1" applyBorder="1" applyAlignment="1">
      <alignment horizontal="center" vertical="center"/>
    </xf>
    <xf numFmtId="0" fontId="68" fillId="0" borderId="220" xfId="0" applyFont="1" applyFill="1" applyBorder="1" applyAlignment="1">
      <alignment horizontal="center" vertical="center"/>
    </xf>
    <xf numFmtId="0" fontId="68" fillId="0" borderId="182" xfId="0" applyFont="1" applyFill="1" applyBorder="1" applyAlignment="1">
      <alignment horizontal="center" vertical="center"/>
    </xf>
    <xf numFmtId="0" fontId="70" fillId="0" borderId="187" xfId="0" applyFont="1" applyFill="1" applyBorder="1" applyAlignment="1">
      <alignment horizontal="left" vertical="center"/>
    </xf>
    <xf numFmtId="0" fontId="68" fillId="0" borderId="132" xfId="0" applyFont="1" applyFill="1" applyBorder="1" applyAlignment="1">
      <alignment horizontal="center" vertical="center"/>
    </xf>
    <xf numFmtId="0" fontId="68" fillId="0" borderId="133" xfId="0" applyFont="1" applyFill="1" applyBorder="1" applyAlignment="1">
      <alignment horizontal="center" vertical="center"/>
    </xf>
    <xf numFmtId="0" fontId="68" fillId="0" borderId="135" xfId="0" applyFont="1" applyFill="1" applyBorder="1" applyAlignment="1">
      <alignment horizontal="center" vertical="center"/>
    </xf>
    <xf numFmtId="0" fontId="70" fillId="0" borderId="111" xfId="0" applyFont="1" applyFill="1" applyBorder="1" applyAlignment="1">
      <alignment horizontal="center" vertical="center" textRotation="255"/>
    </xf>
    <xf numFmtId="0" fontId="70" fillId="0" borderId="36" xfId="0" applyFont="1" applyFill="1" applyBorder="1" applyAlignment="1">
      <alignment horizontal="center" vertical="center" textRotation="255"/>
    </xf>
    <xf numFmtId="0" fontId="70" fillId="0" borderId="222" xfId="0" applyFont="1" applyFill="1" applyBorder="1" applyAlignment="1">
      <alignment horizontal="left" vertical="center"/>
    </xf>
    <xf numFmtId="0" fontId="70" fillId="0" borderId="178" xfId="0" applyFont="1" applyFill="1" applyBorder="1" applyAlignment="1">
      <alignment horizontal="center" vertical="center" textRotation="255"/>
    </xf>
    <xf numFmtId="0" fontId="70" fillId="0" borderId="65" xfId="0" applyFont="1" applyFill="1" applyBorder="1" applyAlignment="1">
      <alignment horizontal="center" vertical="center" textRotation="255"/>
    </xf>
    <xf numFmtId="0" fontId="70" fillId="0" borderId="134" xfId="0" applyFont="1" applyFill="1" applyBorder="1" applyAlignment="1">
      <alignment horizontal="center" vertical="center" textRotation="255"/>
    </xf>
    <xf numFmtId="0" fontId="70" fillId="0" borderId="0" xfId="0" applyFont="1" applyFill="1" applyBorder="1" applyAlignment="1">
      <alignment horizontal="center" vertical="center" wrapText="1"/>
    </xf>
    <xf numFmtId="0" fontId="70" fillId="0" borderId="58" xfId="0" applyFont="1" applyFill="1" applyBorder="1" applyAlignment="1">
      <alignment horizontal="center" vertical="center" wrapText="1"/>
    </xf>
    <xf numFmtId="0" fontId="70" fillId="0" borderId="187" xfId="0" applyFont="1" applyFill="1" applyBorder="1" applyAlignment="1">
      <alignment horizontal="center" vertical="center"/>
    </xf>
    <xf numFmtId="0" fontId="70" fillId="0" borderId="181" xfId="0" applyFont="1" applyFill="1" applyBorder="1" applyAlignment="1">
      <alignment horizontal="center" vertical="center" shrinkToFit="1"/>
    </xf>
    <xf numFmtId="0" fontId="70" fillId="0" borderId="220" xfId="0" applyFont="1" applyFill="1" applyBorder="1" applyAlignment="1">
      <alignment horizontal="center" vertical="center" shrinkToFit="1"/>
    </xf>
    <xf numFmtId="0" fontId="66" fillId="0" borderId="220" xfId="0" applyFont="1" applyFill="1" applyBorder="1" applyAlignment="1">
      <alignment vertical="center" wrapText="1" shrinkToFit="1"/>
    </xf>
    <xf numFmtId="0" fontId="66" fillId="0" borderId="182" xfId="0" applyFont="1" applyFill="1" applyBorder="1" applyAlignment="1">
      <alignment vertical="center" wrapText="1" shrinkToFit="1"/>
    </xf>
    <xf numFmtId="0" fontId="66" fillId="0" borderId="220" xfId="0" applyFont="1" applyFill="1" applyBorder="1" applyAlignment="1">
      <alignment horizontal="center" vertical="center" wrapText="1" shrinkToFit="1"/>
    </xf>
    <xf numFmtId="0" fontId="66" fillId="0" borderId="182" xfId="0" applyFont="1" applyFill="1" applyBorder="1" applyAlignment="1">
      <alignment horizontal="center" vertical="center" wrapText="1" shrinkToFit="1"/>
    </xf>
    <xf numFmtId="0" fontId="70" fillId="0" borderId="13" xfId="0" applyFont="1" applyFill="1" applyBorder="1" applyAlignment="1">
      <alignment horizontal="center" vertical="center" wrapText="1"/>
    </xf>
    <xf numFmtId="0" fontId="70" fillId="0" borderId="0" xfId="0" applyFont="1" applyFill="1" applyBorder="1" applyAlignment="1">
      <alignment horizontal="left" vertical="center" wrapText="1"/>
    </xf>
    <xf numFmtId="0" fontId="70" fillId="0" borderId="28" xfId="0" applyFont="1" applyFill="1" applyBorder="1" applyAlignment="1">
      <alignment horizontal="center" vertical="center" wrapText="1"/>
    </xf>
    <xf numFmtId="0" fontId="215" fillId="0" borderId="28" xfId="0" applyFont="1" applyFill="1" applyBorder="1" applyAlignment="1">
      <alignment horizontal="left" vertical="center" wrapText="1"/>
    </xf>
    <xf numFmtId="0" fontId="215" fillId="0" borderId="0" xfId="0" applyFont="1" applyFill="1" applyBorder="1" applyAlignment="1">
      <alignment horizontal="left" vertical="center" wrapText="1"/>
    </xf>
    <xf numFmtId="0" fontId="215" fillId="0" borderId="58" xfId="0" applyFont="1" applyFill="1" applyBorder="1" applyAlignment="1">
      <alignment horizontal="left" vertical="center" wrapText="1"/>
    </xf>
    <xf numFmtId="0" fontId="70" fillId="0" borderId="58" xfId="0" applyFont="1" applyFill="1" applyBorder="1" applyAlignment="1">
      <alignment horizontal="left" vertical="center" wrapText="1"/>
    </xf>
    <xf numFmtId="0" fontId="70" fillId="0" borderId="58" xfId="0" applyFont="1" applyFill="1" applyBorder="1" applyAlignment="1">
      <alignment horizontal="left" vertical="center"/>
    </xf>
    <xf numFmtId="0" fontId="70" fillId="0" borderId="28" xfId="0" applyFont="1" applyFill="1" applyBorder="1" applyAlignment="1">
      <alignment horizontal="left" vertical="center" wrapText="1"/>
    </xf>
    <xf numFmtId="0" fontId="70" fillId="0" borderId="0" xfId="0" applyFont="1" applyFill="1" applyBorder="1" applyAlignment="1">
      <alignment vertical="center" shrinkToFit="1"/>
    </xf>
    <xf numFmtId="0" fontId="70" fillId="0" borderId="0" xfId="0" applyFont="1" applyFill="1" applyBorder="1" applyAlignment="1">
      <alignment horizontal="right" vertical="center" wrapText="1"/>
    </xf>
    <xf numFmtId="1" fontId="70" fillId="0" borderId="0" xfId="0" applyNumberFormat="1" applyFont="1" applyFill="1" applyBorder="1" applyAlignment="1">
      <alignment horizontal="left" vertical="center" shrinkToFit="1"/>
    </xf>
    <xf numFmtId="1" fontId="70" fillId="0" borderId="58" xfId="0" applyNumberFormat="1" applyFont="1" applyFill="1" applyBorder="1" applyAlignment="1">
      <alignment horizontal="left" vertical="center" shrinkToFit="1"/>
    </xf>
    <xf numFmtId="0" fontId="0" fillId="0" borderId="0" xfId="0" applyFont="1" applyBorder="1" applyAlignment="1">
      <alignment horizontal="left" vertical="center" wrapText="1"/>
    </xf>
    <xf numFmtId="0" fontId="0" fillId="0" borderId="58" xfId="0" applyFont="1" applyBorder="1" applyAlignment="1">
      <alignment horizontal="left" vertical="center" wrapText="1"/>
    </xf>
    <xf numFmtId="0" fontId="70" fillId="0" borderId="0" xfId="0" applyFont="1" applyFill="1" applyBorder="1" applyAlignment="1">
      <alignment horizontal="center"/>
    </xf>
    <xf numFmtId="0" fontId="70" fillId="0" borderId="58" xfId="0" applyFont="1" applyFill="1" applyBorder="1" applyAlignment="1">
      <alignment horizontal="center"/>
    </xf>
    <xf numFmtId="0" fontId="83" fillId="0" borderId="0" xfId="0" applyFont="1" applyFill="1" applyBorder="1" applyAlignment="1">
      <alignment horizontal="left" vertical="center" wrapText="1"/>
    </xf>
    <xf numFmtId="0" fontId="79" fillId="0" borderId="0" xfId="0" applyFont="1" applyFill="1" applyBorder="1" applyAlignment="1">
      <alignment horizontal="left" vertical="center" wrapText="1"/>
    </xf>
    <xf numFmtId="0" fontId="79" fillId="0" borderId="0" xfId="0" applyFont="1" applyFill="1" applyBorder="1" applyAlignment="1">
      <alignment horizontal="center" vertical="center"/>
    </xf>
    <xf numFmtId="0" fontId="70" fillId="0" borderId="21" xfId="0" applyFont="1" applyFill="1" applyBorder="1" applyAlignment="1">
      <alignment horizontal="left" vertical="center"/>
    </xf>
    <xf numFmtId="0" fontId="70" fillId="0" borderId="15" xfId="0" applyFont="1" applyFill="1" applyBorder="1" applyAlignment="1">
      <alignment horizontal="left" vertical="center"/>
    </xf>
    <xf numFmtId="0" fontId="70" fillId="0" borderId="57" xfId="0" applyFont="1" applyFill="1" applyBorder="1" applyAlignment="1">
      <alignment horizontal="left" vertical="center"/>
    </xf>
    <xf numFmtId="0" fontId="68" fillId="0" borderId="215" xfId="0" applyFont="1" applyFill="1" applyBorder="1" applyAlignment="1">
      <alignment horizontal="left" vertical="center" shrinkToFit="1"/>
    </xf>
    <xf numFmtId="0" fontId="68" fillId="0" borderId="215" xfId="0" applyFont="1" applyFill="1" applyBorder="1" applyAlignment="1">
      <alignment horizontal="center" vertical="center" shrinkToFit="1"/>
    </xf>
    <xf numFmtId="0" fontId="70" fillId="0" borderId="136" xfId="0" applyFont="1" applyFill="1" applyBorder="1" applyAlignment="1">
      <alignment horizontal="center"/>
    </xf>
    <xf numFmtId="0" fontId="71" fillId="0" borderId="166" xfId="0" applyFont="1" applyFill="1" applyBorder="1" applyAlignment="1">
      <alignment horizontal="center" vertical="center" wrapText="1"/>
    </xf>
    <xf numFmtId="0" fontId="71" fillId="0" borderId="8" xfId="0" applyFont="1" applyFill="1" applyBorder="1" applyAlignment="1">
      <alignment horizontal="center" vertical="center" wrapText="1"/>
    </xf>
    <xf numFmtId="0" fontId="71" fillId="0" borderId="27" xfId="0" applyFont="1" applyFill="1" applyBorder="1" applyAlignment="1">
      <alignment horizontal="left" vertical="center" wrapText="1"/>
    </xf>
    <xf numFmtId="0" fontId="71" fillId="0" borderId="11" xfId="0" applyFont="1" applyFill="1" applyBorder="1" applyAlignment="1">
      <alignment vertical="center" wrapText="1"/>
    </xf>
    <xf numFmtId="0" fontId="71" fillId="0" borderId="16" xfId="0" applyFont="1" applyFill="1" applyBorder="1" applyAlignment="1">
      <alignment vertical="center" wrapText="1"/>
    </xf>
    <xf numFmtId="58" fontId="71" fillId="0" borderId="166" xfId="0" applyNumberFormat="1" applyFont="1" applyFill="1" applyBorder="1" applyAlignment="1">
      <alignment horizontal="center" vertical="center" wrapText="1"/>
    </xf>
    <xf numFmtId="58" fontId="71" fillId="0" borderId="8" xfId="0" applyNumberFormat="1" applyFont="1" applyFill="1" applyBorder="1" applyAlignment="1">
      <alignment horizontal="center" vertical="center" wrapText="1"/>
    </xf>
    <xf numFmtId="58" fontId="71" fillId="0" borderId="27" xfId="0" applyNumberFormat="1" applyFont="1" applyFill="1" applyBorder="1" applyAlignment="1">
      <alignment horizontal="center" vertical="center" wrapText="1"/>
    </xf>
    <xf numFmtId="0" fontId="71" fillId="0" borderId="63" xfId="0" applyFont="1" applyFill="1" applyBorder="1" applyAlignment="1">
      <alignment vertical="center" wrapText="1"/>
    </xf>
    <xf numFmtId="0" fontId="71" fillId="0" borderId="168" xfId="0" applyFont="1" applyFill="1" applyBorder="1" applyAlignment="1">
      <alignment horizontal="center" vertical="center" wrapText="1"/>
    </xf>
    <xf numFmtId="0" fontId="71" fillId="0" borderId="77" xfId="0" applyFont="1" applyFill="1" applyBorder="1" applyAlignment="1">
      <alignment horizontal="center" vertical="center" wrapText="1"/>
    </xf>
    <xf numFmtId="0" fontId="0" fillId="0" borderId="185" xfId="0" applyFont="1" applyFill="1" applyBorder="1" applyAlignment="1">
      <alignment horizontal="center" vertical="center"/>
    </xf>
    <xf numFmtId="0" fontId="0" fillId="0" borderId="63" xfId="0" applyFont="1" applyFill="1" applyBorder="1" applyAlignment="1">
      <alignment horizontal="center" vertical="center"/>
    </xf>
    <xf numFmtId="0" fontId="71" fillId="8" borderId="64" xfId="0" applyFont="1" applyFill="1" applyBorder="1" applyAlignment="1">
      <alignment horizontal="center" vertical="center"/>
    </xf>
    <xf numFmtId="0" fontId="71" fillId="8" borderId="12" xfId="0" applyFont="1" applyFill="1" applyBorder="1" applyAlignment="1">
      <alignment horizontal="center" vertical="center"/>
    </xf>
    <xf numFmtId="0" fontId="71" fillId="8" borderId="63" xfId="0" applyFont="1" applyFill="1" applyBorder="1" applyAlignment="1">
      <alignment horizontal="center" vertical="center"/>
    </xf>
    <xf numFmtId="0" fontId="71" fillId="8" borderId="100" xfId="0" applyFont="1" applyFill="1" applyBorder="1" applyAlignment="1">
      <alignment horizontal="center" vertical="center"/>
    </xf>
    <xf numFmtId="0" fontId="71" fillId="8" borderId="131" xfId="0" applyFont="1" applyFill="1" applyBorder="1" applyAlignment="1">
      <alignment horizontal="center" vertical="center"/>
    </xf>
    <xf numFmtId="0" fontId="71" fillId="8" borderId="138" xfId="0" applyFont="1" applyFill="1" applyBorder="1" applyAlignment="1">
      <alignment horizontal="center" vertical="center"/>
    </xf>
    <xf numFmtId="0" fontId="71" fillId="0" borderId="2" xfId="0" applyFont="1" applyFill="1" applyBorder="1" applyAlignment="1">
      <alignment vertical="center" wrapText="1"/>
    </xf>
    <xf numFmtId="0" fontId="71" fillId="0" borderId="5" xfId="0" applyFont="1" applyFill="1" applyBorder="1" applyAlignment="1">
      <alignment vertical="center" wrapText="1"/>
    </xf>
    <xf numFmtId="0" fontId="71" fillId="0" borderId="17" xfId="0" applyFont="1" applyFill="1" applyBorder="1" applyAlignment="1">
      <alignment vertical="center" wrapText="1"/>
    </xf>
    <xf numFmtId="0" fontId="71" fillId="0" borderId="30" xfId="0" applyFont="1" applyFill="1" applyBorder="1" applyAlignment="1">
      <alignment vertical="center" wrapText="1"/>
    </xf>
    <xf numFmtId="0" fontId="71" fillId="0" borderId="18" xfId="0" applyFont="1" applyFill="1" applyBorder="1" applyAlignment="1">
      <alignment vertical="center" wrapText="1"/>
    </xf>
    <xf numFmtId="0" fontId="71" fillId="0" borderId="153" xfId="0" applyFont="1" applyFill="1" applyBorder="1" applyAlignment="1">
      <alignment horizontal="center" vertical="center" wrapText="1"/>
    </xf>
    <xf numFmtId="0" fontId="71" fillId="0" borderId="52" xfId="0" applyFont="1" applyFill="1" applyBorder="1" applyAlignment="1">
      <alignment horizontal="center" vertical="center" wrapText="1"/>
    </xf>
    <xf numFmtId="0" fontId="71" fillId="8" borderId="52" xfId="0" applyFont="1" applyFill="1" applyBorder="1" applyAlignment="1">
      <alignment horizontal="center" vertical="center" wrapText="1"/>
    </xf>
    <xf numFmtId="0" fontId="71" fillId="8" borderId="152" xfId="0" applyFont="1" applyFill="1" applyBorder="1" applyAlignment="1">
      <alignment horizontal="center" vertical="center" wrapText="1"/>
    </xf>
    <xf numFmtId="0" fontId="71" fillId="0" borderId="20" xfId="0" applyFont="1" applyFill="1" applyBorder="1" applyAlignment="1">
      <alignment horizontal="center" vertical="center" wrapText="1"/>
    </xf>
    <xf numFmtId="0" fontId="71" fillId="8" borderId="9" xfId="0" applyFont="1" applyFill="1" applyBorder="1" applyAlignment="1">
      <alignment horizontal="center" vertical="center"/>
    </xf>
    <xf numFmtId="0" fontId="71" fillId="8" borderId="27" xfId="0" applyFont="1" applyFill="1" applyBorder="1" applyAlignment="1">
      <alignment horizontal="center" vertical="center"/>
    </xf>
    <xf numFmtId="0" fontId="71" fillId="8" borderId="8" xfId="0" applyFont="1" applyFill="1" applyBorder="1" applyAlignment="1">
      <alignment horizontal="center" vertical="center"/>
    </xf>
    <xf numFmtId="0" fontId="71" fillId="0" borderId="169" xfId="0" applyFont="1" applyFill="1" applyBorder="1" applyAlignment="1">
      <alignment horizontal="center" vertical="center" wrapText="1"/>
    </xf>
    <xf numFmtId="0" fontId="71" fillId="0" borderId="170" xfId="0" applyFont="1" applyFill="1" applyBorder="1" applyAlignment="1">
      <alignment horizontal="center" vertical="center" wrapText="1"/>
    </xf>
    <xf numFmtId="0" fontId="131" fillId="0" borderId="0" xfId="0" applyFont="1" applyFill="1" applyAlignment="1">
      <alignment horizontal="center" vertical="center"/>
    </xf>
    <xf numFmtId="0" fontId="69" fillId="0" borderId="13" xfId="0" applyFont="1" applyFill="1" applyBorder="1" applyAlignment="1">
      <alignment horizontal="center" vertical="center"/>
    </xf>
    <xf numFmtId="0" fontId="65" fillId="0" borderId="13" xfId="0" applyFont="1" applyFill="1" applyBorder="1" applyAlignment="1">
      <alignment horizontal="left" vertical="center" shrinkToFit="1"/>
    </xf>
    <xf numFmtId="58" fontId="65" fillId="0" borderId="166" xfId="0" applyNumberFormat="1" applyFont="1" applyFill="1" applyBorder="1" applyAlignment="1">
      <alignment horizontal="center" vertical="center" wrapText="1"/>
    </xf>
    <xf numFmtId="0" fontId="71" fillId="8" borderId="11" xfId="0" applyFont="1" applyFill="1" applyBorder="1" applyAlignment="1">
      <alignment horizontal="center" vertical="center"/>
    </xf>
    <xf numFmtId="0" fontId="0" fillId="0" borderId="10" xfId="0" applyFont="1" applyFill="1" applyBorder="1" applyAlignment="1">
      <alignment horizontal="center" vertical="center" textRotation="255"/>
    </xf>
    <xf numFmtId="0" fontId="0" fillId="0" borderId="4" xfId="0" applyFont="1" applyFill="1" applyBorder="1" applyAlignment="1">
      <alignment horizontal="center" vertical="center" textRotation="255"/>
    </xf>
    <xf numFmtId="0" fontId="0" fillId="0" borderId="2" xfId="0" applyFont="1" applyFill="1" applyBorder="1" applyAlignment="1">
      <alignment horizontal="left" vertical="center" wrapText="1" shrinkToFit="1"/>
    </xf>
    <xf numFmtId="0" fontId="0" fillId="0" borderId="1" xfId="0" applyFont="1" applyFill="1" applyBorder="1" applyAlignment="1">
      <alignment horizontal="left" vertical="center" wrapText="1" shrinkToFit="1"/>
    </xf>
    <xf numFmtId="0" fontId="0" fillId="0" borderId="10" xfId="0" applyFont="1" applyFill="1" applyBorder="1" applyAlignment="1">
      <alignment horizontal="left" vertical="center" wrapText="1" shrinkToFit="1"/>
    </xf>
    <xf numFmtId="0" fontId="0" fillId="0" borderId="2"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3" xfId="0" applyFont="1" applyFill="1" applyBorder="1" applyAlignment="1">
      <alignment horizontal="left" vertical="center" wrapText="1" shrinkToFit="1"/>
    </xf>
    <xf numFmtId="0" fontId="0" fillId="0" borderId="0" xfId="0" applyFont="1" applyFill="1" applyBorder="1" applyAlignment="1">
      <alignment horizontal="left" vertical="center" wrapText="1" shrinkToFit="1"/>
    </xf>
    <xf numFmtId="0" fontId="0" fillId="0" borderId="4" xfId="0" applyFont="1" applyFill="1" applyBorder="1" applyAlignment="1">
      <alignment horizontal="left" vertical="center" wrapText="1" shrinkToFit="1"/>
    </xf>
    <xf numFmtId="0" fontId="0" fillId="0" borderId="3"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69" fillId="0" borderId="0" xfId="0" applyFont="1" applyFill="1" applyAlignment="1">
      <alignment horizontal="center" vertical="center"/>
    </xf>
    <xf numFmtId="176" fontId="0" fillId="0" borderId="13" xfId="0" applyNumberFormat="1" applyFont="1" applyFill="1" applyBorder="1" applyAlignment="1">
      <alignment horizontal="left" shrinkToFit="1"/>
    </xf>
    <xf numFmtId="0" fontId="0" fillId="0" borderId="53" xfId="0" applyFont="1" applyFill="1" applyBorder="1" applyAlignment="1">
      <alignment horizontal="center" vertical="center"/>
    </xf>
    <xf numFmtId="0" fontId="0" fillId="0" borderId="125" xfId="0" applyFont="1" applyFill="1" applyBorder="1" applyAlignment="1">
      <alignment horizontal="center" vertical="center"/>
    </xf>
    <xf numFmtId="0" fontId="0" fillId="0" borderId="56" xfId="0" applyFont="1" applyBorder="1" applyAlignment="1">
      <alignment horizontal="left" vertical="center"/>
    </xf>
    <xf numFmtId="0" fontId="0" fillId="0" borderId="53" xfId="0" applyFont="1" applyBorder="1" applyAlignment="1">
      <alignment horizontal="left" vertical="center"/>
    </xf>
    <xf numFmtId="0" fontId="0" fillId="0" borderId="24" xfId="0" applyFont="1" applyBorder="1" applyAlignment="1">
      <alignment horizontal="left" vertical="center"/>
    </xf>
    <xf numFmtId="0" fontId="0" fillId="0" borderId="115" xfId="0" applyFont="1" applyFill="1" applyBorder="1" applyAlignment="1">
      <alignment horizontal="center" vertical="center" wrapText="1"/>
    </xf>
    <xf numFmtId="0" fontId="0" fillId="0" borderId="53" xfId="0" applyFont="1" applyFill="1" applyBorder="1" applyAlignment="1">
      <alignment horizontal="center" vertical="center" wrapText="1"/>
    </xf>
    <xf numFmtId="0" fontId="0" fillId="0" borderId="125" xfId="0" applyFont="1" applyFill="1" applyBorder="1" applyAlignment="1">
      <alignment horizontal="center" vertical="center" wrapText="1"/>
    </xf>
    <xf numFmtId="0" fontId="0" fillId="0" borderId="56" xfId="0" applyFont="1" applyFill="1" applyBorder="1" applyAlignment="1">
      <alignment horizontal="left" vertical="top" wrapText="1"/>
    </xf>
    <xf numFmtId="0" fontId="0" fillId="0" borderId="53" xfId="0" applyFont="1" applyFill="1" applyBorder="1" applyAlignment="1">
      <alignment horizontal="left" vertical="top" wrapText="1"/>
    </xf>
    <xf numFmtId="0" fontId="0" fillId="0" borderId="24" xfId="0" applyFont="1" applyFill="1" applyBorder="1" applyAlignment="1">
      <alignment horizontal="left" vertical="top" wrapText="1"/>
    </xf>
    <xf numFmtId="0" fontId="0" fillId="0" borderId="5" xfId="0" applyFont="1" applyFill="1" applyBorder="1" applyAlignment="1">
      <alignment horizontal="left" vertical="center" wrapText="1" shrinkToFit="1"/>
    </xf>
    <xf numFmtId="0" fontId="0" fillId="0" borderId="13" xfId="0" applyFont="1" applyFill="1" applyBorder="1" applyAlignment="1">
      <alignment horizontal="left" vertical="center" wrapText="1" shrinkToFit="1"/>
    </xf>
    <xf numFmtId="0" fontId="0" fillId="0" borderId="6" xfId="0" applyFont="1" applyFill="1" applyBorder="1" applyAlignment="1">
      <alignment horizontal="left" vertical="center" wrapText="1" shrinkToFit="1"/>
    </xf>
    <xf numFmtId="0" fontId="0" fillId="0" borderId="65" xfId="0" applyFont="1" applyFill="1" applyBorder="1" applyAlignment="1">
      <alignment horizontal="center" vertical="center" textRotation="255"/>
    </xf>
    <xf numFmtId="0" fontId="0" fillId="0" borderId="99" xfId="0" applyFont="1" applyFill="1" applyBorder="1" applyAlignment="1">
      <alignment horizontal="center" vertical="center" textRotation="255"/>
    </xf>
    <xf numFmtId="0" fontId="0" fillId="0" borderId="5" xfId="0" applyFont="1" applyFill="1" applyBorder="1" applyAlignment="1">
      <alignment horizontal="center" vertical="center"/>
    </xf>
    <xf numFmtId="0" fontId="0" fillId="0" borderId="13" xfId="0" applyFont="1" applyFill="1" applyBorder="1" applyAlignment="1">
      <alignment horizontal="center" vertical="center"/>
    </xf>
    <xf numFmtId="0" fontId="0" fillId="0" borderId="6" xfId="0" applyFont="1" applyFill="1" applyBorder="1" applyAlignment="1">
      <alignment horizontal="center" vertical="center"/>
    </xf>
    <xf numFmtId="0" fontId="65" fillId="0" borderId="2" xfId="0" applyFont="1" applyFill="1" applyBorder="1" applyAlignment="1">
      <alignment horizontal="left" vertical="center" wrapText="1" shrinkToFit="1"/>
    </xf>
    <xf numFmtId="0" fontId="65" fillId="0" borderId="1" xfId="0" applyFont="1" applyFill="1" applyBorder="1" applyAlignment="1">
      <alignment horizontal="left" vertical="center" wrapText="1" shrinkToFit="1"/>
    </xf>
    <xf numFmtId="0" fontId="65" fillId="0" borderId="10" xfId="0" applyFont="1" applyFill="1" applyBorder="1" applyAlignment="1">
      <alignment horizontal="left" vertical="center" wrapText="1" shrinkToFit="1"/>
    </xf>
    <xf numFmtId="0" fontId="77" fillId="0" borderId="3" xfId="0" applyFont="1" applyFill="1" applyBorder="1" applyAlignment="1">
      <alignment horizontal="left" vertical="center" wrapText="1" shrinkToFit="1"/>
    </xf>
    <xf numFmtId="0" fontId="77" fillId="0" borderId="0" xfId="0" applyFont="1" applyFill="1" applyBorder="1" applyAlignment="1">
      <alignment horizontal="left" vertical="center" wrapText="1" shrinkToFit="1"/>
    </xf>
    <xf numFmtId="0" fontId="77" fillId="0" borderId="4" xfId="0" applyFont="1" applyFill="1" applyBorder="1" applyAlignment="1">
      <alignment horizontal="left" vertical="center" wrapText="1" shrinkToFit="1"/>
    </xf>
    <xf numFmtId="0" fontId="93" fillId="0" borderId="0" xfId="48" applyFont="1" applyBorder="1" applyAlignment="1">
      <alignment vertical="center"/>
    </xf>
    <xf numFmtId="0" fontId="100" fillId="0" borderId="0" xfId="48" applyFont="1" applyBorder="1" applyAlignment="1">
      <alignment vertical="center"/>
    </xf>
    <xf numFmtId="0" fontId="104" fillId="0" borderId="0" xfId="48" applyFont="1" applyBorder="1" applyAlignment="1">
      <alignment vertical="center"/>
    </xf>
    <xf numFmtId="0" fontId="104" fillId="0" borderId="0" xfId="48" applyFont="1" applyAlignment="1">
      <alignment vertical="center"/>
    </xf>
    <xf numFmtId="0" fontId="105" fillId="0" borderId="0" xfId="48" applyFont="1" applyBorder="1" applyAlignment="1">
      <alignment vertical="center"/>
    </xf>
    <xf numFmtId="0" fontId="100" fillId="0" borderId="0" xfId="48" applyFont="1" applyAlignment="1">
      <alignment vertical="center"/>
    </xf>
    <xf numFmtId="0" fontId="65" fillId="0" borderId="0" xfId="48" applyFont="1" applyBorder="1" applyAlignment="1">
      <alignment horizontal="right"/>
    </xf>
    <xf numFmtId="0" fontId="227" fillId="0" borderId="0" xfId="32" applyFont="1" applyBorder="1" applyAlignment="1">
      <alignment horizontal="center" vertical="center" shrinkToFit="1"/>
    </xf>
    <xf numFmtId="0" fontId="65" fillId="0" borderId="0" xfId="32" applyFont="1" applyBorder="1" applyAlignment="1">
      <alignment vertical="center" wrapText="1"/>
    </xf>
    <xf numFmtId="0" fontId="65" fillId="0" borderId="0" xfId="48" applyFont="1" applyBorder="1" applyAlignment="1">
      <alignment horizontal="left" vertical="center"/>
    </xf>
    <xf numFmtId="0" fontId="0" fillId="0" borderId="0" xfId="0" applyAlignment="1">
      <alignment horizontal="left" vertical="center"/>
    </xf>
    <xf numFmtId="0" fontId="135" fillId="0" borderId="0" xfId="48" applyFont="1" applyAlignment="1">
      <alignment horizontal="left" vertical="center"/>
    </xf>
    <xf numFmtId="0" fontId="77" fillId="0" borderId="0" xfId="48" applyFont="1" applyBorder="1" applyAlignment="1">
      <alignment vertical="center"/>
    </xf>
    <xf numFmtId="0" fontId="65" fillId="0" borderId="0" xfId="48" applyFont="1" applyBorder="1" applyAlignment="1">
      <alignment vertical="center"/>
    </xf>
    <xf numFmtId="0" fontId="87" fillId="0" borderId="50" xfId="48" applyFont="1" applyFill="1" applyBorder="1" applyAlignment="1">
      <alignment horizontal="center" vertical="center"/>
    </xf>
    <xf numFmtId="0" fontId="87" fillId="0" borderId="54" xfId="48" applyFont="1" applyFill="1" applyBorder="1" applyAlignment="1">
      <alignment horizontal="center" vertical="center"/>
    </xf>
    <xf numFmtId="0" fontId="87" fillId="0" borderId="100" xfId="48" applyFont="1" applyFill="1" applyBorder="1" applyAlignment="1">
      <alignment horizontal="center" vertical="center" wrapText="1"/>
    </xf>
    <xf numFmtId="0" fontId="87" fillId="0" borderId="198" xfId="48" applyFont="1" applyFill="1" applyBorder="1" applyAlignment="1">
      <alignment horizontal="center" vertical="center" wrapText="1"/>
    </xf>
    <xf numFmtId="0" fontId="87" fillId="0" borderId="199" xfId="48" applyFont="1" applyFill="1" applyBorder="1" applyAlignment="1">
      <alignment horizontal="center" vertical="center" wrapText="1"/>
    </xf>
    <xf numFmtId="0" fontId="65" fillId="0" borderId="0" xfId="32" applyFont="1" applyBorder="1" applyAlignment="1">
      <alignment vertical="center" shrinkToFit="1"/>
    </xf>
    <xf numFmtId="178" fontId="101" fillId="0" borderId="184" xfId="48" quotePrefix="1" applyNumberFormat="1" applyFont="1" applyBorder="1" applyAlignment="1">
      <alignment horizontal="center" vertical="center" wrapText="1"/>
    </xf>
    <xf numFmtId="178" fontId="101" fillId="0" borderId="176" xfId="48" quotePrefix="1" applyNumberFormat="1" applyFont="1" applyBorder="1" applyAlignment="1">
      <alignment horizontal="center" vertical="center" wrapText="1"/>
    </xf>
    <xf numFmtId="178" fontId="101" fillId="0" borderId="98" xfId="48" quotePrefix="1" applyNumberFormat="1" applyFont="1" applyBorder="1" applyAlignment="1">
      <alignment horizontal="center" vertical="center" wrapText="1"/>
    </xf>
    <xf numFmtId="178" fontId="101" fillId="0" borderId="215" xfId="48" quotePrefix="1" applyNumberFormat="1" applyFont="1" applyBorder="1" applyAlignment="1">
      <alignment horizontal="center" vertical="center" wrapText="1"/>
    </xf>
    <xf numFmtId="178" fontId="101" fillId="0" borderId="28" xfId="48" quotePrefix="1" applyNumberFormat="1" applyFont="1" applyBorder="1" applyAlignment="1">
      <alignment horizontal="center" vertical="center" wrapText="1"/>
    </xf>
    <xf numFmtId="178" fontId="101" fillId="0" borderId="0" xfId="48" quotePrefix="1" applyNumberFormat="1" applyFont="1" applyBorder="1" applyAlignment="1">
      <alignment horizontal="center" vertical="center" wrapText="1"/>
    </xf>
    <xf numFmtId="49" fontId="56" fillId="0" borderId="67" xfId="31" applyNumberFormat="1" applyFont="1" applyFill="1" applyBorder="1" applyAlignment="1">
      <alignment vertical="center" wrapText="1"/>
    </xf>
    <xf numFmtId="0" fontId="52" fillId="0" borderId="67" xfId="31" applyFont="1" applyFill="1" applyBorder="1" applyAlignment="1">
      <alignment vertical="center" wrapText="1"/>
    </xf>
    <xf numFmtId="0" fontId="56" fillId="0" borderId="66" xfId="31" applyFont="1" applyBorder="1" applyAlignment="1">
      <alignment horizontal="center" vertical="center" wrapText="1"/>
    </xf>
    <xf numFmtId="0" fontId="56" fillId="0" borderId="65" xfId="31" applyFont="1" applyBorder="1" applyAlignment="1">
      <alignment horizontal="center" vertical="center" wrapText="1"/>
    </xf>
    <xf numFmtId="0" fontId="56" fillId="0" borderId="111" xfId="31" applyFont="1" applyBorder="1" applyAlignment="1">
      <alignment horizontal="center" vertical="center" wrapText="1"/>
    </xf>
    <xf numFmtId="0" fontId="101" fillId="0" borderId="187" xfId="48" applyNumberFormat="1" applyFont="1" applyBorder="1" applyAlignment="1">
      <alignment horizontal="center" vertical="center"/>
    </xf>
    <xf numFmtId="0" fontId="51" fillId="0" borderId="187" xfId="48" applyNumberFormat="1" applyFont="1" applyBorder="1" applyAlignment="1">
      <alignment vertical="center"/>
    </xf>
    <xf numFmtId="0" fontId="51" fillId="0" borderId="55" xfId="48" applyNumberFormat="1" applyFont="1" applyBorder="1" applyAlignment="1">
      <alignment vertical="center"/>
    </xf>
    <xf numFmtId="0" fontId="101" fillId="0" borderId="179" xfId="48" applyFont="1" applyBorder="1" applyAlignment="1">
      <alignment horizontal="left" vertical="center" wrapText="1"/>
    </xf>
    <xf numFmtId="0" fontId="189" fillId="0" borderId="176" xfId="48" applyBorder="1" applyAlignment="1">
      <alignment horizontal="left" vertical="center"/>
    </xf>
    <xf numFmtId="0" fontId="189" fillId="0" borderId="183" xfId="48" applyBorder="1" applyAlignment="1">
      <alignment horizontal="left" vertical="center"/>
    </xf>
    <xf numFmtId="0" fontId="101" fillId="0" borderId="3" xfId="48" applyFont="1" applyBorder="1" applyAlignment="1">
      <alignment horizontal="left" vertical="center" wrapText="1"/>
    </xf>
    <xf numFmtId="0" fontId="189" fillId="0" borderId="0" xfId="48" applyBorder="1" applyAlignment="1">
      <alignment horizontal="left" vertical="center"/>
    </xf>
    <xf numFmtId="0" fontId="189" fillId="0" borderId="58" xfId="48" applyBorder="1" applyAlignment="1">
      <alignment horizontal="left" vertical="center"/>
    </xf>
    <xf numFmtId="0" fontId="189" fillId="0" borderId="59" xfId="48" applyBorder="1" applyAlignment="1">
      <alignment horizontal="left" vertical="center"/>
    </xf>
    <xf numFmtId="0" fontId="189" fillId="0" borderId="215" xfId="48" applyBorder="1" applyAlignment="1">
      <alignment horizontal="left" vertical="center"/>
    </xf>
    <xf numFmtId="0" fontId="189" fillId="0" borderId="26" xfId="48" applyBorder="1" applyAlignment="1">
      <alignment horizontal="left" vertical="center"/>
    </xf>
    <xf numFmtId="0" fontId="87" fillId="0" borderId="21" xfId="31" applyFont="1" applyFill="1" applyBorder="1" applyAlignment="1">
      <alignment horizontal="center" vertical="center" wrapText="1"/>
    </xf>
    <xf numFmtId="0" fontId="87" fillId="0" borderId="15" xfId="31" applyFont="1" applyFill="1" applyBorder="1" applyAlignment="1">
      <alignment horizontal="center" vertical="center" wrapText="1"/>
    </xf>
    <xf numFmtId="0" fontId="71" fillId="0" borderId="126" xfId="31" applyFont="1" applyBorder="1" applyAlignment="1">
      <alignment horizontal="center" vertical="center" wrapText="1"/>
    </xf>
    <xf numFmtId="0" fontId="71" fillId="0" borderId="22" xfId="31" applyFont="1" applyBorder="1" applyAlignment="1">
      <alignment horizontal="center" vertical="center" wrapText="1"/>
    </xf>
    <xf numFmtId="0" fontId="71" fillId="0" borderId="13" xfId="31" applyFont="1" applyBorder="1" applyAlignment="1">
      <alignment horizontal="center" vertical="center" wrapText="1"/>
    </xf>
    <xf numFmtId="0" fontId="71" fillId="0" borderId="6" xfId="31" applyFont="1" applyBorder="1" applyAlignment="1">
      <alignment horizontal="center" vertical="center" wrapText="1"/>
    </xf>
    <xf numFmtId="0" fontId="87" fillId="0" borderId="100" xfId="31" applyFont="1" applyFill="1" applyBorder="1" applyAlignment="1">
      <alignment horizontal="center" vertical="center" wrapText="1"/>
    </xf>
    <xf numFmtId="0" fontId="71" fillId="0" borderId="138" xfId="31" applyFont="1" applyBorder="1" applyAlignment="1">
      <alignment horizontal="center" vertical="center" wrapText="1"/>
    </xf>
    <xf numFmtId="0" fontId="71" fillId="0" borderId="131" xfId="31" applyFont="1" applyBorder="1" applyAlignment="1">
      <alignment horizontal="center" vertical="center" wrapText="1"/>
    </xf>
    <xf numFmtId="0" fontId="87" fillId="0" borderId="15" xfId="31" applyFont="1" applyFill="1" applyBorder="1" applyAlignment="1">
      <alignment horizontal="center" vertical="center"/>
    </xf>
    <xf numFmtId="0" fontId="189" fillId="0" borderId="126" xfId="31" applyBorder="1" applyAlignment="1">
      <alignment vertical="center"/>
    </xf>
    <xf numFmtId="0" fontId="189" fillId="0" borderId="13" xfId="31" applyBorder="1" applyAlignment="1">
      <alignment vertical="center"/>
    </xf>
    <xf numFmtId="0" fontId="189" fillId="0" borderId="6" xfId="31" applyBorder="1" applyAlignment="1">
      <alignment vertical="center"/>
    </xf>
    <xf numFmtId="0" fontId="108" fillId="0" borderId="128" xfId="31" applyFont="1" applyBorder="1" applyAlignment="1">
      <alignment horizontal="center" vertical="center"/>
    </xf>
    <xf numFmtId="0" fontId="108" fillId="0" borderId="73" xfId="31" applyFont="1" applyBorder="1" applyAlignment="1">
      <alignment horizontal="center" vertical="center"/>
    </xf>
    <xf numFmtId="0" fontId="96" fillId="0" borderId="11" xfId="7" applyFont="1" applyBorder="1" applyAlignment="1">
      <alignment horizontal="center" vertical="center" textRotation="255" shrinkToFit="1"/>
    </xf>
    <xf numFmtId="0" fontId="96" fillId="0" borderId="12" xfId="7" applyFont="1" applyBorder="1" applyAlignment="1">
      <alignment horizontal="center" vertical="center" textRotation="255" shrinkToFit="1"/>
    </xf>
    <xf numFmtId="49" fontId="56" fillId="0" borderId="67" xfId="31" applyNumberFormat="1" applyFont="1" applyFill="1" applyBorder="1" applyAlignment="1">
      <alignment horizontal="left" vertical="center" shrinkToFit="1"/>
    </xf>
    <xf numFmtId="49" fontId="56" fillId="0" borderId="69" xfId="31" applyNumberFormat="1" applyFont="1" applyFill="1" applyBorder="1" applyAlignment="1">
      <alignment horizontal="left" vertical="center" shrinkToFit="1"/>
    </xf>
    <xf numFmtId="0" fontId="189" fillId="0" borderId="69" xfId="31" applyFill="1" applyBorder="1" applyAlignment="1">
      <alignment horizontal="left" vertical="center" shrinkToFit="1"/>
    </xf>
    <xf numFmtId="0" fontId="52" fillId="0" borderId="11" xfId="31" applyFont="1" applyFill="1" applyBorder="1" applyAlignment="1">
      <alignment horizontal="center" vertical="center"/>
    </xf>
    <xf numFmtId="0" fontId="52" fillId="0" borderId="16" xfId="31" applyFont="1" applyFill="1" applyBorder="1" applyAlignment="1">
      <alignment horizontal="center" vertical="center"/>
    </xf>
    <xf numFmtId="49" fontId="56" fillId="0" borderId="69" xfId="31" applyNumberFormat="1" applyFont="1" applyFill="1" applyBorder="1" applyAlignment="1">
      <alignment vertical="center" shrinkToFit="1"/>
    </xf>
    <xf numFmtId="0" fontId="52" fillId="0" borderId="69" xfId="31" applyFont="1" applyFill="1" applyBorder="1" applyAlignment="1">
      <alignment vertical="center" shrinkToFit="1"/>
    </xf>
    <xf numFmtId="0" fontId="52" fillId="0" borderId="66" xfId="31" applyFont="1" applyBorder="1" applyAlignment="1">
      <alignment horizontal="center" vertical="center" wrapText="1"/>
    </xf>
    <xf numFmtId="0" fontId="52" fillId="0" borderId="65" xfId="31" applyFont="1" applyBorder="1" applyAlignment="1">
      <alignment horizontal="center" vertical="center" wrapText="1"/>
    </xf>
    <xf numFmtId="0" fontId="52" fillId="0" borderId="99" xfId="31" applyFont="1" applyBorder="1" applyAlignment="1">
      <alignment horizontal="center" vertical="center" wrapText="1"/>
    </xf>
    <xf numFmtId="49" fontId="56" fillId="0" borderId="67" xfId="31" applyNumberFormat="1" applyFont="1" applyFill="1" applyBorder="1" applyAlignment="1">
      <alignment vertical="center" shrinkToFit="1"/>
    </xf>
    <xf numFmtId="0" fontId="52" fillId="0" borderId="67" xfId="31" applyFont="1" applyFill="1" applyBorder="1" applyAlignment="1">
      <alignment vertical="center" shrinkToFit="1"/>
    </xf>
    <xf numFmtId="49" fontId="56" fillId="0" borderId="158" xfId="31" applyNumberFormat="1" applyFont="1" applyFill="1" applyBorder="1" applyAlignment="1">
      <alignment vertical="center" shrinkToFit="1"/>
    </xf>
    <xf numFmtId="0" fontId="52" fillId="0" borderId="158" xfId="31" applyFont="1" applyFill="1" applyBorder="1" applyAlignment="1">
      <alignment vertical="center" shrinkToFit="1"/>
    </xf>
    <xf numFmtId="49" fontId="56" fillId="0" borderId="71" xfId="31" applyNumberFormat="1" applyFont="1" applyFill="1" applyBorder="1" applyAlignment="1">
      <alignment vertical="center" wrapText="1"/>
    </xf>
    <xf numFmtId="0" fontId="52" fillId="0" borderId="71" xfId="31" applyFont="1" applyFill="1" applyBorder="1" applyAlignment="1">
      <alignment vertical="center" wrapText="1"/>
    </xf>
    <xf numFmtId="49" fontId="56" fillId="0" borderId="71" xfId="31" applyNumberFormat="1" applyFont="1" applyFill="1" applyBorder="1" applyAlignment="1">
      <alignment vertical="center" shrinkToFit="1"/>
    </xf>
    <xf numFmtId="0" fontId="52" fillId="0" borderId="71" xfId="31" applyFont="1" applyFill="1" applyBorder="1" applyAlignment="1">
      <alignment vertical="center" shrinkToFit="1"/>
    </xf>
    <xf numFmtId="0" fontId="90" fillId="0" borderId="11" xfId="7" applyFont="1" applyBorder="1" applyAlignment="1">
      <alignment horizontal="center" vertical="center" textRotation="255" shrinkToFit="1"/>
    </xf>
    <xf numFmtId="0" fontId="90" fillId="0" borderId="12" xfId="7" applyFont="1" applyBorder="1" applyAlignment="1">
      <alignment horizontal="center" vertical="center" textRotation="255" shrinkToFit="1"/>
    </xf>
    <xf numFmtId="0" fontId="90" fillId="0" borderId="16" xfId="7" applyFont="1" applyBorder="1" applyAlignment="1">
      <alignment horizontal="center" vertical="center" textRotation="255" shrinkToFit="1"/>
    </xf>
    <xf numFmtId="0" fontId="52" fillId="0" borderId="111" xfId="31" applyFont="1" applyBorder="1" applyAlignment="1">
      <alignment horizontal="center" vertical="center" wrapText="1"/>
    </xf>
    <xf numFmtId="0" fontId="106" fillId="0" borderId="115" xfId="31" applyFont="1" applyBorder="1" applyAlignment="1">
      <alignment horizontal="left" vertical="center" wrapText="1"/>
    </xf>
    <xf numFmtId="0" fontId="106" fillId="0" borderId="136" xfId="31" applyFont="1" applyBorder="1" applyAlignment="1">
      <alignment horizontal="left" vertical="center" wrapText="1"/>
    </xf>
    <xf numFmtId="0" fontId="106" fillId="0" borderId="24" xfId="31" applyFont="1" applyBorder="1" applyAlignment="1">
      <alignment horizontal="left" vertical="center" wrapText="1"/>
    </xf>
    <xf numFmtId="0" fontId="69" fillId="0" borderId="0" xfId="5" applyFont="1" applyAlignment="1">
      <alignment horizontal="left" vertical="center" wrapText="1" indent="1"/>
    </xf>
    <xf numFmtId="0" fontId="69" fillId="0" borderId="0" xfId="5" applyFont="1" applyAlignment="1">
      <alignment horizontal="left" vertical="center" indent="1"/>
    </xf>
    <xf numFmtId="0" fontId="68" fillId="0" borderId="0" xfId="31" applyFont="1" applyBorder="1" applyAlignment="1">
      <alignment horizontal="left" vertical="center"/>
    </xf>
    <xf numFmtId="0" fontId="81" fillId="0" borderId="0" xfId="31" applyFont="1" applyAlignment="1">
      <alignment vertical="center"/>
    </xf>
    <xf numFmtId="0" fontId="68" fillId="0" borderId="0" xfId="31" applyFont="1" applyAlignment="1">
      <alignment vertical="center"/>
    </xf>
    <xf numFmtId="0" fontId="93" fillId="0" borderId="0" xfId="31" applyFont="1" applyFill="1" applyBorder="1" applyAlignment="1">
      <alignment horizontal="left" vertical="top"/>
    </xf>
    <xf numFmtId="0" fontId="100" fillId="0" borderId="0" xfId="31" applyFont="1" applyAlignment="1">
      <alignment vertical="center"/>
    </xf>
    <xf numFmtId="0" fontId="189" fillId="0" borderId="0" xfId="31" applyAlignment="1">
      <alignment vertical="center"/>
    </xf>
    <xf numFmtId="0" fontId="52" fillId="0" borderId="0" xfId="31" applyFont="1" applyBorder="1" applyAlignment="1">
      <alignment horizontal="left" vertical="center"/>
    </xf>
    <xf numFmtId="0" fontId="50" fillId="0" borderId="0" xfId="31" applyFont="1" applyAlignment="1">
      <alignment horizontal="left" vertical="center"/>
    </xf>
    <xf numFmtId="0" fontId="106" fillId="0" borderId="21" xfId="31" applyFont="1" applyFill="1" applyBorder="1" applyAlignment="1">
      <alignment horizontal="left" vertical="top"/>
    </xf>
    <xf numFmtId="0" fontId="189" fillId="0" borderId="0" xfId="31" applyFill="1" applyBorder="1" applyAlignment="1">
      <alignment vertical="top"/>
    </xf>
    <xf numFmtId="0" fontId="189" fillId="0" borderId="15" xfId="31" applyFill="1" applyBorder="1" applyAlignment="1">
      <alignment vertical="top"/>
    </xf>
    <xf numFmtId="0" fontId="189" fillId="0" borderId="57" xfId="31" applyFill="1" applyBorder="1" applyAlignment="1">
      <alignment vertical="top"/>
    </xf>
    <xf numFmtId="0" fontId="189" fillId="0" borderId="98" xfId="31" applyFill="1" applyBorder="1" applyAlignment="1">
      <alignment vertical="top"/>
    </xf>
    <xf numFmtId="0" fontId="189" fillId="0" borderId="60" xfId="31" applyFill="1" applyBorder="1" applyAlignment="1">
      <alignment vertical="top"/>
    </xf>
    <xf numFmtId="0" fontId="189" fillId="0" borderId="26" xfId="31" applyFill="1" applyBorder="1" applyAlignment="1">
      <alignment vertical="top"/>
    </xf>
    <xf numFmtId="0" fontId="106" fillId="0" borderId="0" xfId="48" applyFont="1" applyBorder="1" applyAlignment="1">
      <alignment vertical="center" wrapText="1"/>
    </xf>
    <xf numFmtId="0" fontId="107" fillId="0" borderId="0" xfId="48" applyFont="1" applyBorder="1" applyAlignment="1">
      <alignment vertical="center"/>
    </xf>
    <xf numFmtId="0" fontId="52" fillId="0" borderId="3" xfId="31" applyFont="1" applyFill="1" applyBorder="1" applyAlignment="1">
      <alignment horizontal="center" vertical="center"/>
    </xf>
    <xf numFmtId="0" fontId="52" fillId="0" borderId="4" xfId="31" applyFont="1" applyFill="1" applyBorder="1" applyAlignment="1">
      <alignment horizontal="center" vertical="center"/>
    </xf>
    <xf numFmtId="0" fontId="52" fillId="0" borderId="5" xfId="31" applyFont="1" applyFill="1" applyBorder="1" applyAlignment="1">
      <alignment horizontal="center" vertical="center"/>
    </xf>
    <xf numFmtId="0" fontId="52" fillId="0" borderId="6" xfId="31" applyFont="1" applyFill="1" applyBorder="1" applyAlignment="1">
      <alignment horizontal="center" vertical="center"/>
    </xf>
    <xf numFmtId="0" fontId="52" fillId="0" borderId="2" xfId="31" applyFont="1" applyFill="1" applyBorder="1" applyAlignment="1">
      <alignment horizontal="center" vertical="center"/>
    </xf>
    <xf numFmtId="0" fontId="52" fillId="0" borderId="10" xfId="31" applyFont="1" applyFill="1" applyBorder="1" applyAlignment="1">
      <alignment horizontal="center" vertical="center"/>
    </xf>
    <xf numFmtId="0" fontId="52" fillId="0" borderId="59" xfId="31" applyFont="1" applyFill="1" applyBorder="1" applyAlignment="1">
      <alignment horizontal="center" vertical="center"/>
    </xf>
    <xf numFmtId="0" fontId="52" fillId="0" borderId="74" xfId="31" applyFont="1" applyFill="1" applyBorder="1" applyAlignment="1">
      <alignment horizontal="center" vertical="center"/>
    </xf>
    <xf numFmtId="49" fontId="56" fillId="0" borderId="69" xfId="31" applyNumberFormat="1" applyFont="1" applyFill="1" applyBorder="1" applyAlignment="1">
      <alignment vertical="center" wrapText="1"/>
    </xf>
    <xf numFmtId="0" fontId="52" fillId="0" borderId="69" xfId="31" applyFont="1" applyFill="1" applyBorder="1" applyAlignment="1">
      <alignment vertical="center" wrapText="1"/>
    </xf>
    <xf numFmtId="49" fontId="56" fillId="0" borderId="71" xfId="31" applyNumberFormat="1" applyFont="1" applyFill="1" applyBorder="1" applyAlignment="1">
      <alignment horizontal="left" vertical="center" shrinkToFit="1"/>
    </xf>
    <xf numFmtId="49" fontId="56" fillId="0" borderId="158" xfId="31" applyNumberFormat="1" applyFont="1" applyFill="1" applyBorder="1" applyAlignment="1">
      <alignment horizontal="left" vertical="center" shrinkToFit="1"/>
    </xf>
    <xf numFmtId="49" fontId="56" fillId="0" borderId="71" xfId="31" applyNumberFormat="1" applyFont="1" applyFill="1" applyBorder="1" applyAlignment="1">
      <alignment horizontal="left" vertical="center"/>
    </xf>
    <xf numFmtId="49" fontId="56" fillId="0" borderId="156" xfId="31" applyNumberFormat="1" applyFont="1" applyFill="1" applyBorder="1" applyAlignment="1">
      <alignment horizontal="left" vertical="center"/>
    </xf>
    <xf numFmtId="0" fontId="106" fillId="0" borderId="21" xfId="32" applyFont="1" applyBorder="1" applyAlignment="1">
      <alignment horizontal="left" vertical="top" wrapText="1"/>
    </xf>
    <xf numFmtId="0" fontId="106" fillId="0" borderId="15" xfId="32" applyFont="1" applyBorder="1" applyAlignment="1">
      <alignment horizontal="left" vertical="top" wrapText="1"/>
    </xf>
    <xf numFmtId="0" fontId="106" fillId="0" borderId="57" xfId="32" applyFont="1" applyBorder="1" applyAlignment="1">
      <alignment horizontal="left" vertical="top" wrapText="1"/>
    </xf>
    <xf numFmtId="0" fontId="106" fillId="0" borderId="98" xfId="32" applyFont="1" applyBorder="1" applyAlignment="1">
      <alignment horizontal="left" vertical="top" wrapText="1"/>
    </xf>
    <xf numFmtId="0" fontId="106" fillId="0" borderId="60" xfId="32" applyFont="1" applyBorder="1" applyAlignment="1">
      <alignment horizontal="left" vertical="top" wrapText="1"/>
    </xf>
    <xf numFmtId="0" fontId="106" fillId="0" borderId="26" xfId="32" applyFont="1" applyBorder="1" applyAlignment="1">
      <alignment horizontal="left" vertical="top" wrapText="1"/>
    </xf>
    <xf numFmtId="0" fontId="96" fillId="0" borderId="21" xfId="7" applyFont="1" applyBorder="1" applyAlignment="1">
      <alignment horizontal="center" vertical="center"/>
    </xf>
    <xf numFmtId="0" fontId="96" fillId="0" borderId="15" xfId="7" applyFont="1" applyBorder="1" applyAlignment="1">
      <alignment horizontal="center" vertical="center"/>
    </xf>
    <xf numFmtId="0" fontId="96" fillId="0" borderId="126" xfId="7" applyFont="1" applyBorder="1" applyAlignment="1">
      <alignment horizontal="center" vertical="center"/>
    </xf>
    <xf numFmtId="0" fontId="96" fillId="0" borderId="28" xfId="7" applyFont="1" applyBorder="1" applyAlignment="1">
      <alignment horizontal="center" vertical="center"/>
    </xf>
    <xf numFmtId="0" fontId="96" fillId="0" borderId="0" xfId="7" applyFont="1" applyBorder="1" applyAlignment="1">
      <alignment horizontal="center" vertical="center"/>
    </xf>
    <xf numFmtId="0" fontId="96" fillId="0" borderId="4" xfId="7" applyFont="1" applyBorder="1" applyAlignment="1">
      <alignment horizontal="center" vertical="center"/>
    </xf>
    <xf numFmtId="0" fontId="96" fillId="0" borderId="22" xfId="7" applyFont="1" applyBorder="1" applyAlignment="1">
      <alignment horizontal="center" vertical="center"/>
    </xf>
    <xf numFmtId="0" fontId="96" fillId="0" borderId="13" xfId="7" applyFont="1" applyBorder="1" applyAlignment="1">
      <alignment horizontal="center" vertical="center"/>
    </xf>
    <xf numFmtId="0" fontId="96" fillId="0" borderId="6" xfId="7" applyFont="1" applyBorder="1" applyAlignment="1">
      <alignment horizontal="center" vertical="center"/>
    </xf>
    <xf numFmtId="0" fontId="96" fillId="0" borderId="100" xfId="7" applyFont="1" applyBorder="1" applyAlignment="1">
      <alignment horizontal="center" vertical="center"/>
    </xf>
    <xf numFmtId="0" fontId="96" fillId="0" borderId="138" xfId="7" applyFont="1" applyBorder="1" applyAlignment="1">
      <alignment horizontal="center" vertical="center"/>
    </xf>
    <xf numFmtId="0" fontId="96" fillId="0" borderId="131" xfId="7" applyFont="1" applyBorder="1" applyAlignment="1">
      <alignment horizontal="center" vertical="center"/>
    </xf>
    <xf numFmtId="0" fontId="96" fillId="0" borderId="42" xfId="7" applyFont="1" applyBorder="1" applyAlignment="1">
      <alignment horizontal="center" vertical="center"/>
    </xf>
    <xf numFmtId="0" fontId="96" fillId="0" borderId="57" xfId="7" applyFont="1" applyBorder="1" applyAlignment="1">
      <alignment horizontal="center" vertical="center"/>
    </xf>
    <xf numFmtId="0" fontId="96" fillId="0" borderId="3" xfId="7" applyFont="1" applyBorder="1" applyAlignment="1">
      <alignment horizontal="center" vertical="center"/>
    </xf>
    <xf numFmtId="0" fontId="96" fillId="0" borderId="58" xfId="7" applyFont="1" applyBorder="1" applyAlignment="1">
      <alignment horizontal="center" vertical="center"/>
    </xf>
    <xf numFmtId="0" fontId="96" fillId="0" borderId="102" xfId="7" applyFont="1" applyBorder="1" applyAlignment="1">
      <alignment horizontal="center" vertical="center"/>
    </xf>
    <xf numFmtId="0" fontId="96" fillId="0" borderId="43" xfId="7" applyFont="1" applyBorder="1" applyAlignment="1">
      <alignment horizontal="center" vertical="center"/>
    </xf>
    <xf numFmtId="0" fontId="96" fillId="0" borderId="44" xfId="7" applyFont="1" applyBorder="1" applyAlignment="1">
      <alignment horizontal="center" vertical="center"/>
    </xf>
    <xf numFmtId="0" fontId="96" fillId="0" borderId="45" xfId="7" applyFont="1" applyBorder="1" applyAlignment="1">
      <alignment horizontal="center" vertical="center"/>
    </xf>
    <xf numFmtId="0" fontId="90" fillId="0" borderId="66" xfId="7" applyFont="1" applyBorder="1" applyAlignment="1">
      <alignment horizontal="center" vertical="center" textRotation="255"/>
    </xf>
    <xf numFmtId="0" fontId="90" fillId="0" borderId="65" xfId="7" applyFont="1" applyBorder="1" applyAlignment="1">
      <alignment horizontal="center" vertical="center" textRotation="255"/>
    </xf>
    <xf numFmtId="0" fontId="90" fillId="0" borderId="99" xfId="7" applyFont="1" applyBorder="1" applyAlignment="1">
      <alignment horizontal="center" vertical="center" textRotation="255"/>
    </xf>
    <xf numFmtId="0" fontId="90" fillId="0" borderId="2" xfId="7" applyFont="1" applyBorder="1" applyAlignment="1">
      <alignment vertical="center" wrapText="1"/>
    </xf>
    <xf numFmtId="0" fontId="90" fillId="0" borderId="1" xfId="7" applyFont="1" applyBorder="1" applyAlignment="1">
      <alignment vertical="center" wrapText="1"/>
    </xf>
    <xf numFmtId="0" fontId="90" fillId="0" borderId="10" xfId="7" applyFont="1" applyBorder="1" applyAlignment="1">
      <alignment vertical="center" wrapText="1"/>
    </xf>
    <xf numFmtId="0" fontId="90" fillId="0" borderId="5" xfId="7" applyFont="1" applyBorder="1" applyAlignment="1">
      <alignment vertical="center" wrapText="1"/>
    </xf>
    <xf numFmtId="0" fontId="90" fillId="0" borderId="13" xfId="7" applyFont="1" applyBorder="1" applyAlignment="1">
      <alignment vertical="center" wrapText="1"/>
    </xf>
    <xf numFmtId="0" fontId="90" fillId="0" borderId="6" xfId="7" applyFont="1" applyBorder="1" applyAlignment="1">
      <alignment vertical="center" wrapText="1"/>
    </xf>
    <xf numFmtId="0" fontId="90" fillId="0" borderId="203" xfId="7" applyFont="1" applyBorder="1" applyAlignment="1">
      <alignment vertical="center" wrapText="1"/>
    </xf>
    <xf numFmtId="0" fontId="90" fillId="0" borderId="206" xfId="7" applyFont="1" applyBorder="1" applyAlignment="1">
      <alignment vertical="center" wrapText="1"/>
    </xf>
    <xf numFmtId="0" fontId="90" fillId="0" borderId="102" xfId="7" applyFont="1" applyBorder="1" applyAlignment="1">
      <alignment vertical="center" wrapText="1"/>
    </xf>
    <xf numFmtId="0" fontId="90" fillId="0" borderId="63" xfId="7" applyFont="1" applyBorder="1" applyAlignment="1">
      <alignment horizontal="center" vertical="center" textRotation="255" shrinkToFit="1"/>
    </xf>
    <xf numFmtId="0" fontId="90" fillId="0" borderId="59" xfId="7" applyFont="1" applyBorder="1" applyAlignment="1">
      <alignment vertical="center" wrapText="1"/>
    </xf>
    <xf numFmtId="0" fontId="90" fillId="0" borderId="60" xfId="7" applyFont="1" applyBorder="1" applyAlignment="1">
      <alignment vertical="center" wrapText="1"/>
    </xf>
    <xf numFmtId="0" fontId="90" fillId="0" borderId="74" xfId="7" applyFont="1" applyBorder="1" applyAlignment="1">
      <alignment vertical="center" wrapText="1"/>
    </xf>
    <xf numFmtId="0" fontId="90" fillId="0" borderId="26" xfId="7" applyFont="1" applyBorder="1" applyAlignment="1">
      <alignment vertical="center" wrapText="1"/>
    </xf>
    <xf numFmtId="0" fontId="96" fillId="0" borderId="0" xfId="7" applyFont="1" applyAlignment="1">
      <alignment horizontal="left" vertical="center"/>
    </xf>
    <xf numFmtId="0" fontId="106" fillId="0" borderId="0" xfId="7" applyFont="1" applyAlignment="1">
      <alignment horizontal="center" vertical="center" wrapText="1"/>
    </xf>
    <xf numFmtId="0" fontId="106" fillId="0" borderId="0" xfId="7" applyFont="1" applyAlignment="1">
      <alignment horizontal="center" vertical="center"/>
    </xf>
    <xf numFmtId="0" fontId="90" fillId="0" borderId="0" xfId="7" applyFont="1" applyAlignment="1">
      <alignment horizontal="center" vertical="center"/>
    </xf>
    <xf numFmtId="0" fontId="96" fillId="0" borderId="0" xfId="7" applyFont="1" applyAlignment="1">
      <alignment horizontal="center" vertical="center"/>
    </xf>
    <xf numFmtId="0" fontId="65" fillId="0" borderId="220" xfId="0" applyFont="1" applyFill="1" applyBorder="1" applyAlignment="1">
      <alignment horizontal="center" vertical="center"/>
    </xf>
    <xf numFmtId="0" fontId="127" fillId="0" borderId="9" xfId="0" applyFont="1" applyFill="1" applyBorder="1" applyAlignment="1">
      <alignment horizontal="left" vertical="center" wrapText="1" shrinkToFit="1"/>
    </xf>
    <xf numFmtId="0" fontId="127" fillId="0" borderId="8" xfId="0" applyFont="1" applyFill="1" applyBorder="1" applyAlignment="1">
      <alignment horizontal="left" vertical="center" wrapText="1" shrinkToFit="1"/>
    </xf>
    <xf numFmtId="0" fontId="127" fillId="0" borderId="27" xfId="0" applyFont="1" applyFill="1" applyBorder="1" applyAlignment="1">
      <alignment horizontal="left" vertical="center" wrapText="1" shrinkToFit="1"/>
    </xf>
    <xf numFmtId="0" fontId="127" fillId="0" borderId="2" xfId="0" applyFont="1" applyFill="1" applyBorder="1" applyAlignment="1">
      <alignment horizontal="left" vertical="center"/>
    </xf>
    <xf numFmtId="0" fontId="127" fillId="0" borderId="1" xfId="0" applyFont="1" applyFill="1" applyBorder="1" applyAlignment="1">
      <alignment horizontal="left" vertical="center"/>
    </xf>
    <xf numFmtId="0" fontId="127" fillId="0" borderId="10" xfId="0" applyFont="1" applyFill="1" applyBorder="1" applyAlignment="1">
      <alignment horizontal="left" vertical="center"/>
    </xf>
    <xf numFmtId="0" fontId="113" fillId="0" borderId="11" xfId="0" applyFont="1" applyFill="1" applyBorder="1" applyAlignment="1">
      <alignment horizontal="center" vertical="center" textRotation="255" shrinkToFit="1"/>
    </xf>
    <xf numFmtId="0" fontId="113" fillId="0" borderId="12" xfId="0" applyFont="1" applyFill="1" applyBorder="1" applyAlignment="1">
      <alignment horizontal="center" vertical="center" textRotation="255" shrinkToFit="1"/>
    </xf>
    <xf numFmtId="0" fontId="113" fillId="0" borderId="16" xfId="0" applyFont="1" applyFill="1" applyBorder="1" applyAlignment="1">
      <alignment horizontal="center" vertical="center" textRotation="255" shrinkToFit="1"/>
    </xf>
    <xf numFmtId="0" fontId="127" fillId="0" borderId="2" xfId="0" applyFont="1" applyFill="1" applyBorder="1" applyAlignment="1">
      <alignment vertical="center"/>
    </xf>
    <xf numFmtId="0" fontId="112" fillId="0" borderId="0" xfId="0" applyFont="1" applyFill="1" applyBorder="1" applyAlignment="1">
      <alignment horizontal="center" vertical="center"/>
    </xf>
    <xf numFmtId="0" fontId="105" fillId="0" borderId="0" xfId="0" applyFont="1" applyFill="1" applyBorder="1" applyAlignment="1">
      <alignment horizontal="center" vertical="center"/>
    </xf>
    <xf numFmtId="0" fontId="104" fillId="0" borderId="11" xfId="0" applyFont="1" applyFill="1" applyBorder="1" applyAlignment="1">
      <alignment horizontal="center" vertical="center"/>
    </xf>
    <xf numFmtId="0" fontId="69" fillId="0" borderId="12" xfId="0" applyFont="1" applyFill="1" applyBorder="1" applyAlignment="1">
      <alignment horizontal="center" vertical="center"/>
    </xf>
    <xf numFmtId="0" fontId="69" fillId="0" borderId="16" xfId="0" applyFont="1" applyFill="1" applyBorder="1" applyAlignment="1">
      <alignment horizontal="center" vertical="center"/>
    </xf>
    <xf numFmtId="0" fontId="104" fillId="0" borderId="9" xfId="0" applyFont="1" applyFill="1" applyBorder="1" applyAlignment="1">
      <alignment horizontal="center" vertical="center"/>
    </xf>
    <xf numFmtId="0" fontId="265" fillId="0" borderId="8" xfId="0" applyFont="1" applyFill="1" applyBorder="1" applyAlignment="1">
      <alignment horizontal="center" vertical="center"/>
    </xf>
    <xf numFmtId="0" fontId="77" fillId="0" borderId="8" xfId="0" applyFont="1" applyFill="1" applyBorder="1" applyAlignment="1">
      <alignment vertical="center"/>
    </xf>
    <xf numFmtId="0" fontId="106" fillId="0" borderId="9" xfId="0" applyFont="1" applyFill="1" applyBorder="1" applyAlignment="1">
      <alignment horizontal="center" vertical="center"/>
    </xf>
    <xf numFmtId="0" fontId="106" fillId="0" borderId="8" xfId="0" applyFont="1" applyFill="1" applyBorder="1" applyAlignment="1">
      <alignment horizontal="center" vertical="center"/>
    </xf>
    <xf numFmtId="0" fontId="106" fillId="0" borderId="27" xfId="0" applyFont="1" applyFill="1" applyBorder="1" applyAlignment="1">
      <alignment horizontal="center" vertical="center"/>
    </xf>
    <xf numFmtId="0" fontId="127" fillId="0" borderId="9" xfId="0" applyFont="1" applyFill="1" applyBorder="1" applyAlignment="1">
      <alignment vertical="center" wrapText="1" shrinkToFit="1"/>
    </xf>
    <xf numFmtId="0" fontId="127" fillId="0" borderId="8" xfId="0" applyFont="1" applyFill="1" applyBorder="1" applyAlignment="1">
      <alignment vertical="center" wrapText="1" shrinkToFit="1"/>
    </xf>
    <xf numFmtId="0" fontId="127" fillId="0" borderId="27" xfId="0" applyFont="1" applyFill="1" applyBorder="1" applyAlignment="1">
      <alignment vertical="center" wrapText="1" shrinkToFit="1"/>
    </xf>
    <xf numFmtId="0" fontId="112" fillId="0" borderId="11" xfId="0" applyFont="1" applyFill="1" applyBorder="1" applyAlignment="1">
      <alignment horizontal="center" vertical="center" textRotation="255"/>
    </xf>
    <xf numFmtId="0" fontId="0" fillId="0" borderId="16" xfId="0" applyFill="1" applyBorder="1" applyAlignment="1">
      <alignment horizontal="center" vertical="center" textRotation="255"/>
    </xf>
    <xf numFmtId="0" fontId="140" fillId="0" borderId="176" xfId="0" quotePrefix="1" applyFont="1" applyFill="1" applyBorder="1" applyAlignment="1">
      <alignment horizontal="center" vertical="center"/>
    </xf>
    <xf numFmtId="0" fontId="140" fillId="0" borderId="176" xfId="0" applyFont="1" applyFill="1" applyBorder="1" applyAlignment="1">
      <alignment horizontal="center" vertical="center"/>
    </xf>
    <xf numFmtId="0" fontId="140" fillId="0" borderId="180" xfId="0" applyFont="1" applyFill="1" applyBorder="1" applyAlignment="1">
      <alignment horizontal="center" vertical="center"/>
    </xf>
    <xf numFmtId="20" fontId="106" fillId="0" borderId="9" xfId="0" applyNumberFormat="1" applyFont="1" applyFill="1" applyBorder="1" applyAlignment="1">
      <alignment horizontal="center" vertical="center"/>
    </xf>
    <xf numFmtId="20" fontId="106" fillId="0" borderId="8" xfId="0" applyNumberFormat="1" applyFont="1" applyFill="1" applyBorder="1" applyAlignment="1">
      <alignment horizontal="center" vertical="center"/>
    </xf>
    <xf numFmtId="20" fontId="106" fillId="0" borderId="27" xfId="0" applyNumberFormat="1" applyFont="1" applyFill="1" applyBorder="1" applyAlignment="1">
      <alignment horizontal="center" vertical="center"/>
    </xf>
    <xf numFmtId="0" fontId="117" fillId="0" borderId="8" xfId="0" applyFont="1" applyFill="1" applyBorder="1" applyAlignment="1">
      <alignment horizontal="left" vertical="center" wrapText="1"/>
    </xf>
    <xf numFmtId="0" fontId="75" fillId="0" borderId="8" xfId="0" applyFont="1" applyFill="1" applyBorder="1" applyAlignment="1">
      <alignment horizontal="left" vertical="center" wrapText="1"/>
    </xf>
    <xf numFmtId="0" fontId="75" fillId="0" borderId="27" xfId="0" applyFont="1" applyFill="1" applyBorder="1" applyAlignment="1">
      <alignment horizontal="left" vertical="center" wrapText="1"/>
    </xf>
    <xf numFmtId="0" fontId="127" fillId="0" borderId="2" xfId="0" applyFont="1" applyFill="1" applyBorder="1" applyAlignment="1">
      <alignment horizontal="center" vertical="center"/>
    </xf>
    <xf numFmtId="0" fontId="127" fillId="0" borderId="1" xfId="0" applyFont="1" applyFill="1" applyBorder="1" applyAlignment="1">
      <alignment horizontal="center" vertical="center"/>
    </xf>
    <xf numFmtId="0" fontId="127" fillId="0" borderId="10" xfId="0" applyFont="1" applyFill="1" applyBorder="1" applyAlignment="1">
      <alignment horizontal="center" vertical="center"/>
    </xf>
    <xf numFmtId="0" fontId="127" fillId="0" borderId="5" xfId="0" applyFont="1" applyFill="1" applyBorder="1" applyAlignment="1">
      <alignment horizontal="center" vertical="center"/>
    </xf>
    <xf numFmtId="0" fontId="127" fillId="0" borderId="13" xfId="0" applyFont="1" applyFill="1" applyBorder="1" applyAlignment="1">
      <alignment horizontal="center" vertical="center"/>
    </xf>
    <xf numFmtId="0" fontId="127" fillId="0" borderId="6" xfId="0" applyFont="1" applyFill="1" applyBorder="1" applyAlignment="1">
      <alignment horizontal="center" vertical="center"/>
    </xf>
    <xf numFmtId="180" fontId="93" fillId="0" borderId="220" xfId="0" applyNumberFormat="1" applyFont="1" applyFill="1" applyBorder="1" applyAlignment="1">
      <alignment horizontal="center" vertical="center" wrapText="1"/>
    </xf>
    <xf numFmtId="20" fontId="93" fillId="0" borderId="220" xfId="0" applyNumberFormat="1" applyFont="1" applyFill="1" applyBorder="1" applyAlignment="1">
      <alignment horizontal="left" vertical="center" wrapText="1"/>
    </xf>
    <xf numFmtId="20" fontId="93" fillId="0" borderId="182" xfId="0" applyNumberFormat="1" applyFont="1" applyFill="1" applyBorder="1" applyAlignment="1">
      <alignment horizontal="left" vertical="center" wrapText="1"/>
    </xf>
    <xf numFmtId="0" fontId="112" fillId="0" borderId="3" xfId="0" applyFont="1" applyFill="1" applyBorder="1" applyAlignment="1">
      <alignment horizontal="center" vertical="center" wrapText="1" shrinkToFit="1"/>
    </xf>
    <xf numFmtId="0" fontId="0" fillId="0" borderId="0" xfId="0" applyBorder="1" applyAlignment="1">
      <alignment horizontal="center" vertical="center" wrapText="1" shrinkToFit="1"/>
    </xf>
    <xf numFmtId="0" fontId="117" fillId="0" borderId="11" xfId="0" applyFont="1" applyFill="1" applyBorder="1" applyAlignment="1">
      <alignment horizontal="center" vertical="center"/>
    </xf>
    <xf numFmtId="0" fontId="117" fillId="0" borderId="16" xfId="0" applyFont="1" applyFill="1" applyBorder="1" applyAlignment="1">
      <alignment horizontal="center" vertical="center"/>
    </xf>
    <xf numFmtId="0" fontId="85" fillId="0" borderId="9" xfId="0" applyFont="1" applyFill="1" applyBorder="1" applyAlignment="1">
      <alignment horizontal="left" vertical="center" wrapText="1"/>
    </xf>
    <xf numFmtId="0" fontId="85" fillId="0" borderId="8" xfId="0" applyFont="1" applyFill="1" applyBorder="1" applyAlignment="1">
      <alignment horizontal="left" vertical="center" wrapText="1"/>
    </xf>
    <xf numFmtId="0" fontId="85" fillId="0" borderId="27" xfId="0" applyFont="1" applyFill="1" applyBorder="1" applyAlignment="1">
      <alignment horizontal="left" vertical="center" wrapText="1"/>
    </xf>
    <xf numFmtId="0" fontId="85" fillId="0" borderId="9" xfId="0" applyFont="1" applyBorder="1" applyAlignment="1">
      <alignment horizontal="center" vertical="center" wrapText="1"/>
    </xf>
    <xf numFmtId="0" fontId="85" fillId="0" borderId="8" xfId="0" applyFont="1" applyBorder="1" applyAlignment="1">
      <alignment horizontal="center" vertical="center"/>
    </xf>
    <xf numFmtId="0" fontId="85" fillId="0" borderId="9" xfId="0" applyFont="1" applyBorder="1" applyAlignment="1">
      <alignment horizontal="center" vertical="center"/>
    </xf>
    <xf numFmtId="0" fontId="85" fillId="0" borderId="27" xfId="0" applyFont="1" applyBorder="1" applyAlignment="1">
      <alignment horizontal="center" vertical="center"/>
    </xf>
    <xf numFmtId="202" fontId="104" fillId="0" borderId="9" xfId="0" quotePrefix="1" applyNumberFormat="1" applyFont="1" applyFill="1" applyBorder="1" applyAlignment="1">
      <alignment horizontal="center" vertical="center"/>
    </xf>
    <xf numFmtId="202" fontId="104" fillId="0" borderId="8" xfId="0" quotePrefix="1" applyNumberFormat="1" applyFont="1" applyFill="1" applyBorder="1" applyAlignment="1">
      <alignment horizontal="center" vertical="center"/>
    </xf>
    <xf numFmtId="202" fontId="104" fillId="0" borderId="8" xfId="0" applyNumberFormat="1" applyFont="1" applyFill="1" applyBorder="1" applyAlignment="1">
      <alignment horizontal="center" vertical="center"/>
    </xf>
    <xf numFmtId="202" fontId="0" fillId="0" borderId="8" xfId="0" applyNumberFormat="1" applyBorder="1" applyAlignment="1">
      <alignment vertical="center"/>
    </xf>
    <xf numFmtId="202" fontId="0" fillId="0" borderId="27" xfId="0" applyNumberFormat="1" applyBorder="1" applyAlignment="1">
      <alignment vertical="center"/>
    </xf>
    <xf numFmtId="0" fontId="104" fillId="0" borderId="11" xfId="0" applyFont="1" applyFill="1" applyBorder="1" applyAlignment="1">
      <alignment horizontal="center" vertical="center" textRotation="255"/>
    </xf>
    <xf numFmtId="0" fontId="104" fillId="0" borderId="12" xfId="0" applyFont="1" applyFill="1" applyBorder="1" applyAlignment="1">
      <alignment horizontal="center" vertical="center" textRotation="255"/>
    </xf>
    <xf numFmtId="0" fontId="104" fillId="0" borderId="16" xfId="0" applyFont="1" applyFill="1" applyBorder="1" applyAlignment="1">
      <alignment horizontal="center" vertical="center" textRotation="255"/>
    </xf>
    <xf numFmtId="0" fontId="0" fillId="0" borderId="0" xfId="0" applyFill="1" applyAlignment="1">
      <alignment horizontal="center" vertical="center"/>
    </xf>
    <xf numFmtId="0" fontId="105" fillId="0" borderId="181" xfId="0" applyFont="1" applyFill="1" applyBorder="1" applyAlignment="1">
      <alignment horizontal="center" vertical="center" wrapText="1"/>
    </xf>
    <xf numFmtId="0" fontId="105" fillId="0" borderId="220" xfId="0" applyFont="1" applyFill="1" applyBorder="1" applyAlignment="1">
      <alignment horizontal="center" vertical="center" wrapText="1"/>
    </xf>
    <xf numFmtId="0" fontId="65" fillId="0" borderId="220" xfId="0" applyFont="1" applyFill="1" applyBorder="1" applyAlignment="1">
      <alignment horizontal="center" vertical="center" wrapText="1"/>
    </xf>
    <xf numFmtId="0" fontId="65" fillId="0" borderId="182" xfId="0" applyFont="1" applyFill="1" applyBorder="1" applyAlignment="1">
      <alignment horizontal="center" vertical="center" wrapText="1"/>
    </xf>
    <xf numFmtId="0" fontId="105" fillId="0" borderId="8" xfId="0" applyFont="1" applyFill="1" applyBorder="1" applyAlignment="1">
      <alignment horizontal="center" vertical="center" wrapText="1"/>
    </xf>
    <xf numFmtId="0" fontId="0" fillId="0" borderId="8" xfId="0" applyFill="1" applyBorder="1" applyAlignment="1">
      <alignment horizontal="center" vertical="center" wrapText="1"/>
    </xf>
    <xf numFmtId="0" fontId="0" fillId="0" borderId="220" xfId="0" applyFill="1" applyBorder="1" applyAlignment="1">
      <alignment horizontal="center" vertical="center" wrapText="1"/>
    </xf>
    <xf numFmtId="180" fontId="125" fillId="0" borderId="0" xfId="0" applyNumberFormat="1" applyFont="1" applyFill="1" applyBorder="1" applyAlignment="1">
      <alignment horizontal="center" vertical="center" shrinkToFit="1"/>
    </xf>
    <xf numFmtId="0" fontId="126" fillId="0" borderId="9" xfId="0" applyFont="1" applyFill="1" applyBorder="1" applyAlignment="1">
      <alignment horizontal="left" vertical="center"/>
    </xf>
    <xf numFmtId="0" fontId="126" fillId="0" borderId="8" xfId="0" applyFont="1" applyFill="1" applyBorder="1" applyAlignment="1">
      <alignment horizontal="left" vertical="center"/>
    </xf>
    <xf numFmtId="0" fontId="126" fillId="0" borderId="27" xfId="0" applyFont="1" applyFill="1" applyBorder="1" applyAlignment="1">
      <alignment horizontal="left" vertical="center"/>
    </xf>
    <xf numFmtId="0" fontId="104" fillId="0" borderId="8" xfId="0" applyFont="1" applyFill="1" applyBorder="1" applyAlignment="1">
      <alignment horizontal="center" vertical="center"/>
    </xf>
    <xf numFmtId="0" fontId="104" fillId="0" borderId="8" xfId="0" applyFont="1" applyFill="1" applyBorder="1" applyAlignment="1">
      <alignment horizontal="left" vertical="center"/>
    </xf>
    <xf numFmtId="0" fontId="104" fillId="0" borderId="16" xfId="0" applyFont="1" applyFill="1" applyBorder="1" applyAlignment="1">
      <alignment horizontal="center" vertical="center"/>
    </xf>
    <xf numFmtId="31" fontId="105" fillId="0" borderId="2" xfId="0" applyNumberFormat="1" applyFont="1" applyFill="1" applyBorder="1" applyAlignment="1">
      <alignment horizontal="center" vertical="center"/>
    </xf>
    <xf numFmtId="31" fontId="105" fillId="0" borderId="1" xfId="0" applyNumberFormat="1" applyFont="1" applyFill="1" applyBorder="1" applyAlignment="1">
      <alignment horizontal="center" vertical="center"/>
    </xf>
    <xf numFmtId="31" fontId="105" fillId="0" borderId="10" xfId="0" applyNumberFormat="1" applyFont="1" applyFill="1" applyBorder="1" applyAlignment="1">
      <alignment horizontal="center" vertical="center"/>
    </xf>
    <xf numFmtId="31" fontId="105" fillId="0" borderId="5" xfId="0" applyNumberFormat="1" applyFont="1" applyFill="1" applyBorder="1" applyAlignment="1">
      <alignment horizontal="center" vertical="center"/>
    </xf>
    <xf numFmtId="31" fontId="105" fillId="0" borderId="13" xfId="0" applyNumberFormat="1" applyFont="1" applyFill="1" applyBorder="1" applyAlignment="1">
      <alignment horizontal="center" vertical="center"/>
    </xf>
    <xf numFmtId="31" fontId="105" fillId="0" borderId="6" xfId="0" applyNumberFormat="1" applyFont="1" applyFill="1" applyBorder="1" applyAlignment="1">
      <alignment horizontal="center" vertical="center"/>
    </xf>
    <xf numFmtId="0" fontId="113" fillId="0" borderId="11" xfId="0" applyFont="1" applyFill="1" applyBorder="1" applyAlignment="1">
      <alignment horizontal="center" vertical="center" wrapText="1"/>
    </xf>
    <xf numFmtId="0" fontId="113" fillId="0" borderId="12" xfId="0" applyFont="1" applyFill="1" applyBorder="1" applyAlignment="1">
      <alignment horizontal="center" vertical="center" wrapText="1"/>
    </xf>
    <xf numFmtId="0" fontId="113" fillId="0" borderId="16" xfId="0" applyFont="1" applyFill="1" applyBorder="1" applyAlignment="1">
      <alignment horizontal="center" vertical="center" wrapText="1"/>
    </xf>
    <xf numFmtId="0" fontId="0" fillId="0" borderId="179" xfId="0" applyBorder="1" applyAlignment="1">
      <alignment horizontal="center" vertical="center"/>
    </xf>
    <xf numFmtId="0" fontId="0" fillId="0" borderId="176" xfId="0" applyBorder="1" applyAlignment="1">
      <alignment horizontal="center" vertical="center"/>
    </xf>
    <xf numFmtId="0" fontId="114" fillId="0" borderId="13" xfId="0" applyFont="1" applyBorder="1" applyAlignment="1">
      <alignment horizontal="left" vertical="center" wrapText="1"/>
    </xf>
    <xf numFmtId="0" fontId="169" fillId="0" borderId="13" xfId="0" applyFont="1" applyBorder="1" applyAlignment="1">
      <alignment horizontal="left" vertical="center"/>
    </xf>
    <xf numFmtId="0" fontId="169" fillId="0" borderId="6" xfId="0" applyFont="1" applyBorder="1" applyAlignment="1">
      <alignment horizontal="left" vertical="center"/>
    </xf>
    <xf numFmtId="0" fontId="0" fillId="0" borderId="28" xfId="0" applyBorder="1" applyAlignment="1">
      <alignment vertical="center" wrapText="1"/>
    </xf>
    <xf numFmtId="0" fontId="0" fillId="0" borderId="0" xfId="0" applyBorder="1" applyAlignment="1">
      <alignment vertical="center"/>
    </xf>
    <xf numFmtId="0" fontId="0" fillId="0" borderId="28" xfId="0" applyBorder="1" applyAlignment="1">
      <alignment vertical="center"/>
    </xf>
    <xf numFmtId="0" fontId="127" fillId="0" borderId="9" xfId="0" applyFont="1" applyFill="1" applyBorder="1" applyAlignment="1">
      <alignment horizontal="left" vertical="center" wrapText="1"/>
    </xf>
    <xf numFmtId="0" fontId="0" fillId="0" borderId="75" xfId="0" applyBorder="1" applyAlignment="1">
      <alignment horizontal="left" vertical="center" wrapText="1"/>
    </xf>
    <xf numFmtId="0" fontId="0" fillId="0" borderId="75" xfId="0" applyBorder="1" applyAlignment="1">
      <alignment horizontal="center" vertical="center"/>
    </xf>
    <xf numFmtId="0" fontId="50" fillId="0" borderId="42" xfId="0" applyFont="1" applyFill="1" applyBorder="1" applyAlignment="1">
      <alignment horizontal="center" vertical="center" wrapText="1"/>
    </xf>
    <xf numFmtId="0" fontId="50" fillId="0" borderId="15" xfId="0" applyFont="1" applyFill="1" applyBorder="1" applyAlignment="1">
      <alignment horizontal="center" vertical="center" wrapText="1"/>
    </xf>
    <xf numFmtId="0" fontId="0" fillId="0" borderId="57" xfId="0" applyBorder="1" applyAlignment="1">
      <alignment vertical="center"/>
    </xf>
    <xf numFmtId="0" fontId="0" fillId="0" borderId="3" xfId="0" applyBorder="1" applyAlignment="1">
      <alignment vertical="center"/>
    </xf>
    <xf numFmtId="0" fontId="0" fillId="0" borderId="58" xfId="0" applyBorder="1" applyAlignment="1">
      <alignment vertical="center"/>
    </xf>
    <xf numFmtId="0" fontId="0" fillId="0" borderId="59" xfId="0" applyBorder="1" applyAlignment="1">
      <alignment vertical="center"/>
    </xf>
    <xf numFmtId="0" fontId="0" fillId="0" borderId="60" xfId="0" applyBorder="1" applyAlignment="1">
      <alignment vertical="center"/>
    </xf>
    <xf numFmtId="0" fontId="0" fillId="0" borderId="26" xfId="0" applyBorder="1" applyAlignment="1">
      <alignment vertical="center"/>
    </xf>
    <xf numFmtId="202" fontId="106" fillId="0" borderId="42" xfId="0" applyNumberFormat="1" applyFont="1" applyFill="1" applyBorder="1" applyAlignment="1">
      <alignment horizontal="center" vertical="center"/>
    </xf>
    <xf numFmtId="202" fontId="0" fillId="0" borderId="57" xfId="0" applyNumberFormat="1" applyBorder="1" applyAlignment="1">
      <alignment horizontal="center" vertical="center"/>
    </xf>
    <xf numFmtId="0" fontId="229" fillId="0" borderId="28" xfId="2" applyFont="1" applyBorder="1" applyAlignment="1" applyProtection="1">
      <alignment horizontal="left" vertical="center"/>
    </xf>
    <xf numFmtId="0" fontId="229" fillId="0" borderId="0" xfId="2" applyFont="1" applyBorder="1" applyAlignment="1" applyProtection="1">
      <alignment horizontal="left" vertical="center"/>
    </xf>
    <xf numFmtId="183" fontId="95" fillId="0" borderId="21" xfId="0" quotePrefix="1" applyNumberFormat="1" applyFont="1" applyFill="1" applyBorder="1" applyAlignment="1">
      <alignment horizontal="center" vertical="center" wrapText="1"/>
    </xf>
    <xf numFmtId="183" fontId="95" fillId="0" borderId="15" xfId="0" quotePrefix="1" applyNumberFormat="1" applyFont="1" applyFill="1" applyBorder="1" applyAlignment="1">
      <alignment horizontal="center" vertical="center" wrapText="1"/>
    </xf>
    <xf numFmtId="183" fontId="95" fillId="0" borderId="28" xfId="0" quotePrefix="1" applyNumberFormat="1" applyFont="1" applyFill="1" applyBorder="1" applyAlignment="1">
      <alignment horizontal="center" vertical="center" wrapText="1"/>
    </xf>
    <xf numFmtId="183" fontId="95" fillId="0" borderId="0" xfId="0" quotePrefix="1" applyNumberFormat="1" applyFont="1" applyFill="1" applyBorder="1" applyAlignment="1">
      <alignment horizontal="center" vertical="center" wrapText="1"/>
    </xf>
    <xf numFmtId="183" fontId="95" fillId="0" borderId="98" xfId="0" quotePrefix="1" applyNumberFormat="1" applyFont="1" applyFill="1" applyBorder="1" applyAlignment="1">
      <alignment horizontal="center" vertical="center" wrapText="1"/>
    </xf>
    <xf numFmtId="183" fontId="95" fillId="0" borderId="215" xfId="0" quotePrefix="1" applyNumberFormat="1" applyFont="1" applyFill="1" applyBorder="1" applyAlignment="1">
      <alignment horizontal="center" vertical="center" wrapText="1"/>
    </xf>
    <xf numFmtId="0" fontId="112" fillId="0" borderId="136" xfId="0" applyFont="1" applyFill="1" applyBorder="1" applyAlignment="1">
      <alignment horizontal="right" vertical="center"/>
    </xf>
    <xf numFmtId="0" fontId="104" fillId="0" borderId="15" xfId="0" applyFont="1" applyBorder="1" applyAlignment="1">
      <alignment horizontal="left" vertical="center" wrapText="1"/>
    </xf>
    <xf numFmtId="0" fontId="69" fillId="0" borderId="15" xfId="0" applyFont="1" applyBorder="1" applyAlignment="1">
      <alignment horizontal="left" vertical="center"/>
    </xf>
    <xf numFmtId="0" fontId="87" fillId="0" borderId="66" xfId="0" applyFont="1" applyFill="1" applyBorder="1" applyAlignment="1">
      <alignment horizontal="center" vertical="center" wrapText="1"/>
    </xf>
    <xf numFmtId="0" fontId="87" fillId="0" borderId="111" xfId="0" applyFont="1" applyFill="1" applyBorder="1" applyAlignment="1">
      <alignment horizontal="center" vertical="center"/>
    </xf>
    <xf numFmtId="0" fontId="87" fillId="0" borderId="9" xfId="0" applyFont="1" applyFill="1" applyBorder="1" applyAlignment="1">
      <alignment horizontal="center" vertical="center"/>
    </xf>
    <xf numFmtId="0" fontId="71" fillId="0" borderId="8" xfId="0" applyFont="1" applyBorder="1" applyAlignment="1">
      <alignment horizontal="center" vertical="center"/>
    </xf>
    <xf numFmtId="0" fontId="71" fillId="0" borderId="59" xfId="0" applyFont="1" applyFill="1" applyBorder="1" applyAlignment="1">
      <alignment horizontal="center" vertical="center"/>
    </xf>
    <xf numFmtId="0" fontId="71" fillId="0" borderId="60" xfId="0" applyFont="1" applyBorder="1" applyAlignment="1">
      <alignment horizontal="center" vertical="center"/>
    </xf>
    <xf numFmtId="0" fontId="87" fillId="0" borderId="2" xfId="0" applyFont="1" applyFill="1" applyBorder="1" applyAlignment="1">
      <alignment horizontal="center" vertical="center"/>
    </xf>
    <xf numFmtId="58" fontId="112" fillId="0" borderId="5" xfId="0" applyNumberFormat="1" applyFont="1" applyFill="1" applyBorder="1" applyAlignment="1">
      <alignment horizontal="left" vertical="center"/>
    </xf>
    <xf numFmtId="58" fontId="112" fillId="0" borderId="102" xfId="0" applyNumberFormat="1" applyFont="1" applyFill="1" applyBorder="1" applyAlignment="1">
      <alignment horizontal="left" vertical="center"/>
    </xf>
    <xf numFmtId="0" fontId="85" fillId="0" borderId="124" xfId="0" applyFont="1" applyFill="1" applyBorder="1" applyAlignment="1">
      <alignment horizontal="center" vertical="center" textRotation="255" wrapText="1"/>
    </xf>
    <xf numFmtId="0" fontId="85" fillId="0" borderId="65" xfId="0" applyFont="1" applyFill="1" applyBorder="1" applyAlignment="1">
      <alignment horizontal="center" vertical="center" textRotation="255" wrapText="1"/>
    </xf>
    <xf numFmtId="0" fontId="85" fillId="0" borderId="99" xfId="0" applyFont="1" applyFill="1" applyBorder="1" applyAlignment="1">
      <alignment horizontal="center" vertical="center" textRotation="255" wrapText="1"/>
    </xf>
    <xf numFmtId="0" fontId="49" fillId="0" borderId="15" xfId="0" applyFont="1" applyFill="1" applyBorder="1" applyAlignment="1">
      <alignment horizontal="center" vertical="center"/>
    </xf>
    <xf numFmtId="0" fontId="49" fillId="0" borderId="57" xfId="0" applyFont="1" applyFill="1" applyBorder="1" applyAlignment="1">
      <alignment horizontal="center" vertical="center"/>
    </xf>
    <xf numFmtId="0" fontId="49" fillId="0" borderId="0" xfId="0" applyFont="1" applyFill="1" applyBorder="1" applyAlignment="1">
      <alignment horizontal="center" vertical="center"/>
    </xf>
    <xf numFmtId="0" fontId="49" fillId="0" borderId="58" xfId="0" applyFont="1" applyFill="1" applyBorder="1" applyAlignment="1">
      <alignment horizontal="center" vertical="center"/>
    </xf>
    <xf numFmtId="0" fontId="49" fillId="0" borderId="60" xfId="0" applyFont="1" applyFill="1" applyBorder="1" applyAlignment="1">
      <alignment horizontal="center" vertical="center"/>
    </xf>
    <xf numFmtId="0" fontId="49" fillId="0" borderId="26" xfId="0" applyFont="1" applyFill="1" applyBorder="1" applyAlignment="1">
      <alignment horizontal="center" vertical="center"/>
    </xf>
    <xf numFmtId="0" fontId="112" fillId="0" borderId="100" xfId="0" applyNumberFormat="1" applyFont="1" applyFill="1" applyBorder="1" applyAlignment="1">
      <alignment horizontal="center" vertical="center"/>
    </xf>
    <xf numFmtId="0" fontId="112" fillId="0" borderId="96" xfId="0" applyNumberFormat="1" applyFont="1" applyFill="1" applyBorder="1" applyAlignment="1">
      <alignment horizontal="center" vertical="center"/>
    </xf>
    <xf numFmtId="0" fontId="106" fillId="0" borderId="21" xfId="0" applyFont="1" applyFill="1" applyBorder="1" applyAlignment="1">
      <alignment horizontal="center"/>
    </xf>
    <xf numFmtId="0" fontId="0" fillId="0" borderId="15" xfId="0" applyBorder="1" applyAlignment="1">
      <alignment horizontal="center"/>
    </xf>
    <xf numFmtId="0" fontId="0" fillId="0" borderId="57" xfId="0" applyBorder="1" applyAlignment="1">
      <alignment horizontal="center"/>
    </xf>
    <xf numFmtId="0" fontId="123" fillId="0" borderId="28" xfId="0" applyFont="1" applyBorder="1" applyAlignment="1">
      <alignment horizontal="center" vertical="center"/>
    </xf>
    <xf numFmtId="0" fontId="123" fillId="0" borderId="0" xfId="0" applyFont="1" applyBorder="1" applyAlignment="1">
      <alignment horizontal="center" vertical="center"/>
    </xf>
    <xf numFmtId="0" fontId="123" fillId="0" borderId="58" xfId="0" applyFont="1" applyBorder="1" applyAlignment="1">
      <alignment horizontal="center" vertical="center"/>
    </xf>
    <xf numFmtId="0" fontId="112" fillId="0" borderId="124" xfId="0" applyFont="1" applyFill="1" applyBorder="1" applyAlignment="1">
      <alignment horizontal="center" vertical="center" textRotation="255" shrinkToFit="1"/>
    </xf>
    <xf numFmtId="0" fontId="112" fillId="0" borderId="65" xfId="0" applyFont="1" applyFill="1" applyBorder="1" applyAlignment="1">
      <alignment horizontal="center" vertical="center" textRotation="255" shrinkToFit="1"/>
    </xf>
    <xf numFmtId="0" fontId="50" fillId="0" borderId="65" xfId="0" applyFont="1" applyFill="1" applyBorder="1" applyAlignment="1">
      <alignment vertical="center" shrinkToFit="1"/>
    </xf>
    <xf numFmtId="0" fontId="50" fillId="0" borderId="99" xfId="0" applyFont="1" applyFill="1" applyBorder="1" applyAlignment="1">
      <alignment vertical="center" shrinkToFit="1"/>
    </xf>
    <xf numFmtId="58" fontId="106" fillId="0" borderId="9" xfId="0" applyNumberFormat="1" applyFont="1" applyFill="1" applyBorder="1" applyAlignment="1">
      <alignment horizontal="center" vertical="center"/>
    </xf>
    <xf numFmtId="0" fontId="0" fillId="0" borderId="75" xfId="0" applyFont="1" applyBorder="1" applyAlignment="1">
      <alignment horizontal="center" vertical="center"/>
    </xf>
    <xf numFmtId="202" fontId="106" fillId="0" borderId="9" xfId="0" applyNumberFormat="1" applyFont="1" applyFill="1" applyBorder="1" applyAlignment="1">
      <alignment horizontal="center" vertical="center"/>
    </xf>
    <xf numFmtId="202" fontId="0" fillId="0" borderId="75" xfId="0" applyNumberFormat="1" applyBorder="1" applyAlignment="1">
      <alignment horizontal="center" vertical="center"/>
    </xf>
    <xf numFmtId="0" fontId="104" fillId="0" borderId="9" xfId="0" quotePrefix="1" applyFont="1" applyFill="1" applyBorder="1" applyAlignment="1">
      <alignment horizontal="center" vertical="center" shrinkToFit="1"/>
    </xf>
    <xf numFmtId="0" fontId="0" fillId="0" borderId="75" xfId="0" applyBorder="1" applyAlignment="1">
      <alignment horizontal="center" vertical="center" shrinkToFit="1"/>
    </xf>
    <xf numFmtId="0" fontId="112" fillId="0" borderId="9" xfId="0" applyFont="1" applyFill="1" applyBorder="1" applyAlignment="1">
      <alignment vertical="top"/>
    </xf>
    <xf numFmtId="0" fontId="0" fillId="0" borderId="75" xfId="0" applyBorder="1" applyAlignment="1">
      <alignment vertical="top"/>
    </xf>
    <xf numFmtId="0" fontId="104" fillId="0" borderId="59" xfId="0" applyFont="1" applyFill="1" applyBorder="1" applyAlignment="1">
      <alignment horizontal="center" vertical="center"/>
    </xf>
    <xf numFmtId="0" fontId="0" fillId="0" borderId="26" xfId="0" applyBorder="1" applyAlignment="1">
      <alignment horizontal="center" vertical="center"/>
    </xf>
    <xf numFmtId="0" fontId="85" fillId="0" borderId="115" xfId="0" applyFont="1" applyFill="1" applyBorder="1" applyAlignment="1">
      <alignment horizontal="center" vertical="center"/>
    </xf>
    <xf numFmtId="0" fontId="85" fillId="0" borderId="136" xfId="0" applyFont="1" applyFill="1" applyBorder="1" applyAlignment="1">
      <alignment horizontal="center" vertical="center"/>
    </xf>
    <xf numFmtId="0" fontId="247" fillId="0" borderId="136" xfId="0" applyFont="1" applyFill="1" applyBorder="1" applyAlignment="1">
      <alignment horizontal="center" vertical="center"/>
    </xf>
    <xf numFmtId="0" fontId="95" fillId="0" borderId="15" xfId="0" applyFont="1" applyFill="1" applyBorder="1" applyAlignment="1">
      <alignment horizontal="center" vertical="center" shrinkToFit="1"/>
    </xf>
    <xf numFmtId="0" fontId="95" fillId="0" borderId="126" xfId="0" applyFont="1" applyFill="1" applyBorder="1" applyAlignment="1">
      <alignment horizontal="center" vertical="center" shrinkToFit="1"/>
    </xf>
    <xf numFmtId="0" fontId="95" fillId="0" borderId="0" xfId="0" applyFont="1" applyFill="1" applyBorder="1" applyAlignment="1">
      <alignment horizontal="center" vertical="center" shrinkToFit="1"/>
    </xf>
    <xf numFmtId="0" fontId="95" fillId="0" borderId="4" xfId="0" applyFont="1" applyFill="1" applyBorder="1" applyAlignment="1">
      <alignment horizontal="center" vertical="center" shrinkToFit="1"/>
    </xf>
    <xf numFmtId="0" fontId="95" fillId="0" borderId="215" xfId="0" applyFont="1" applyFill="1" applyBorder="1" applyAlignment="1">
      <alignment horizontal="center" vertical="center" shrinkToFit="1"/>
    </xf>
    <xf numFmtId="0" fontId="95" fillId="0" borderId="74" xfId="0" applyFont="1" applyFill="1" applyBorder="1" applyAlignment="1">
      <alignment horizontal="center" vertical="center" shrinkToFit="1"/>
    </xf>
    <xf numFmtId="0" fontId="85" fillId="0" borderId="9" xfId="0" applyFont="1" applyFill="1" applyBorder="1" applyAlignment="1">
      <alignment horizontal="center" vertical="center"/>
    </xf>
    <xf numFmtId="0" fontId="0" fillId="0" borderId="59" xfId="0" applyFill="1" applyBorder="1" applyAlignment="1">
      <alignment horizontal="center" vertical="center"/>
    </xf>
    <xf numFmtId="0" fontId="0" fillId="0" borderId="60" xfId="0" applyBorder="1" applyAlignment="1">
      <alignment horizontal="center" vertical="center"/>
    </xf>
    <xf numFmtId="0" fontId="112" fillId="0" borderId="60" xfId="0" applyFont="1" applyBorder="1" applyAlignment="1">
      <alignment horizontal="left" vertical="center"/>
    </xf>
    <xf numFmtId="0" fontId="108" fillId="0" borderId="0" xfId="0" applyFont="1" applyBorder="1" applyAlignment="1">
      <alignment horizontal="left" vertical="center" wrapText="1"/>
    </xf>
    <xf numFmtId="0" fontId="71" fillId="0" borderId="0" xfId="0" applyFont="1" applyBorder="1" applyAlignment="1">
      <alignment horizontal="left" vertical="center"/>
    </xf>
    <xf numFmtId="0" fontId="52" fillId="0" borderId="0" xfId="53" applyFont="1" applyFill="1" applyBorder="1" applyAlignment="1">
      <alignment horizontal="left" vertical="top" wrapText="1" shrinkToFit="1"/>
    </xf>
    <xf numFmtId="0" fontId="52" fillId="0" borderId="0" xfId="53" applyFont="1" applyFill="1" applyBorder="1" applyAlignment="1">
      <alignment horizontal="left" vertical="top" shrinkToFit="1"/>
    </xf>
    <xf numFmtId="0" fontId="52" fillId="0" borderId="132" xfId="53" applyFont="1" applyFill="1" applyBorder="1" applyAlignment="1">
      <alignment horizontal="right" vertical="center" shrinkToFit="1"/>
    </xf>
    <xf numFmtId="0" fontId="71" fillId="0" borderId="133" xfId="47" applyFont="1" applyBorder="1" applyAlignment="1">
      <alignment horizontal="right" vertical="center"/>
    </xf>
    <xf numFmtId="0" fontId="52" fillId="0" borderId="11" xfId="53" applyFont="1" applyBorder="1" applyAlignment="1">
      <alignment horizontal="left" vertical="top" wrapText="1" shrinkToFit="1"/>
    </xf>
    <xf numFmtId="0" fontId="52" fillId="0" borderId="12" xfId="53" applyFont="1" applyBorder="1" applyAlignment="1">
      <alignment horizontal="left" vertical="top" shrinkToFit="1"/>
    </xf>
    <xf numFmtId="0" fontId="52" fillId="0" borderId="16" xfId="53" applyFont="1" applyBorder="1" applyAlignment="1">
      <alignment horizontal="left" vertical="top" shrinkToFit="1"/>
    </xf>
    <xf numFmtId="0" fontId="192" fillId="0" borderId="2" xfId="53" applyFont="1" applyFill="1" applyBorder="1" applyAlignment="1">
      <alignment horizontal="left" vertical="top" wrapText="1" shrinkToFit="1"/>
    </xf>
    <xf numFmtId="0" fontId="192" fillId="0" borderId="12" xfId="47" applyFont="1" applyBorder="1" applyAlignment="1">
      <alignment vertical="top" shrinkToFit="1"/>
    </xf>
    <xf numFmtId="0" fontId="192" fillId="0" borderId="16" xfId="47" applyFont="1" applyBorder="1" applyAlignment="1">
      <alignment vertical="top" shrinkToFit="1"/>
    </xf>
    <xf numFmtId="0" fontId="52" fillId="0" borderId="2" xfId="53" applyFont="1" applyFill="1" applyBorder="1" applyAlignment="1">
      <alignment horizontal="left" vertical="top" wrapText="1" shrinkToFit="1"/>
    </xf>
    <xf numFmtId="0" fontId="52" fillId="0" borderId="3" xfId="47" applyFont="1" applyBorder="1" applyAlignment="1">
      <alignment horizontal="left" vertical="top" shrinkToFit="1"/>
    </xf>
    <xf numFmtId="0" fontId="52" fillId="0" borderId="5" xfId="47" applyFont="1" applyBorder="1" applyAlignment="1">
      <alignment horizontal="left" vertical="top" shrinkToFit="1"/>
    </xf>
    <xf numFmtId="0" fontId="52" fillId="0" borderId="2" xfId="53" applyFont="1" applyFill="1" applyBorder="1" applyAlignment="1">
      <alignment horizontal="center" vertical="top" wrapText="1"/>
    </xf>
    <xf numFmtId="0" fontId="71" fillId="0" borderId="1" xfId="47" applyFont="1" applyBorder="1" applyAlignment="1">
      <alignment horizontal="center" vertical="top"/>
    </xf>
    <xf numFmtId="0" fontId="71" fillId="0" borderId="10" xfId="47" applyFont="1" applyBorder="1" applyAlignment="1">
      <alignment horizontal="center" vertical="top"/>
    </xf>
    <xf numFmtId="0" fontId="52" fillId="0" borderId="3" xfId="53" applyFont="1" applyFill="1" applyBorder="1" applyAlignment="1">
      <alignment horizontal="center" vertical="top"/>
    </xf>
    <xf numFmtId="0" fontId="71" fillId="0" borderId="0" xfId="47" applyFont="1" applyBorder="1" applyAlignment="1">
      <alignment horizontal="center" vertical="top"/>
    </xf>
    <xf numFmtId="0" fontId="71" fillId="0" borderId="4" xfId="47" applyFont="1" applyBorder="1" applyAlignment="1">
      <alignment horizontal="center" vertical="top"/>
    </xf>
    <xf numFmtId="0" fontId="71" fillId="0" borderId="5" xfId="47" applyFont="1" applyBorder="1" applyAlignment="1">
      <alignment horizontal="center" vertical="top"/>
    </xf>
    <xf numFmtId="0" fontId="71" fillId="0" borderId="13" xfId="47" applyFont="1" applyBorder="1" applyAlignment="1">
      <alignment horizontal="center" vertical="top"/>
    </xf>
    <xf numFmtId="0" fontId="71" fillId="0" borderId="6" xfId="47" applyFont="1" applyBorder="1" applyAlignment="1">
      <alignment horizontal="center" vertical="top"/>
    </xf>
    <xf numFmtId="0" fontId="192" fillId="0" borderId="2" xfId="53" applyFont="1" applyFill="1" applyBorder="1" applyAlignment="1">
      <alignment horizontal="left" vertical="center" shrinkToFit="1"/>
    </xf>
    <xf numFmtId="0" fontId="192" fillId="0" borderId="1" xfId="53" applyFont="1" applyFill="1" applyBorder="1" applyAlignment="1">
      <alignment horizontal="left" vertical="center" shrinkToFit="1"/>
    </xf>
    <xf numFmtId="0" fontId="52" fillId="0" borderId="187" xfId="53" applyFont="1" applyBorder="1" applyAlignment="1">
      <alignment horizontal="left" vertical="top" wrapText="1" shrinkToFit="1"/>
    </xf>
    <xf numFmtId="0" fontId="52" fillId="0" borderId="187" xfId="53" applyFont="1" applyBorder="1" applyAlignment="1">
      <alignment horizontal="left" vertical="top" shrinkToFit="1"/>
    </xf>
    <xf numFmtId="0" fontId="192" fillId="0" borderId="162" xfId="53" applyFont="1" applyBorder="1" applyAlignment="1">
      <alignment horizontal="center" vertical="center"/>
    </xf>
    <xf numFmtId="0" fontId="194" fillId="0" borderId="162" xfId="47" applyFont="1" applyBorder="1" applyAlignment="1">
      <alignment horizontal="center" vertical="center"/>
    </xf>
    <xf numFmtId="0" fontId="194" fillId="0" borderId="163" xfId="47" applyFont="1" applyBorder="1" applyAlignment="1">
      <alignment horizontal="center" vertical="center"/>
    </xf>
    <xf numFmtId="0" fontId="93" fillId="0" borderId="0" xfId="53" applyFont="1" applyAlignment="1">
      <alignment horizontal="center"/>
    </xf>
    <xf numFmtId="0" fontId="75" fillId="0" borderId="13" xfId="47" quotePrefix="1" applyFont="1" applyFill="1" applyBorder="1" applyAlignment="1">
      <alignment horizontal="center" vertical="center" shrinkToFit="1"/>
    </xf>
    <xf numFmtId="0" fontId="0" fillId="0" borderId="13" xfId="0" applyFill="1" applyBorder="1" applyAlignment="1">
      <alignment horizontal="center" vertical="center" shrinkToFit="1"/>
    </xf>
    <xf numFmtId="0" fontId="75" fillId="0" borderId="8" xfId="47" quotePrefix="1" applyFont="1" applyFill="1" applyBorder="1" applyAlignment="1">
      <alignment horizontal="center" vertical="center" shrinkToFit="1"/>
    </xf>
    <xf numFmtId="0" fontId="52" fillId="0" borderId="11" xfId="53" applyFont="1" applyFill="1" applyBorder="1" applyAlignment="1">
      <alignment horizontal="center" vertical="top" wrapText="1" shrinkToFit="1"/>
    </xf>
    <xf numFmtId="0" fontId="52" fillId="0" borderId="12" xfId="53" applyFont="1" applyFill="1" applyBorder="1" applyAlignment="1">
      <alignment horizontal="center" vertical="top" wrapText="1" shrinkToFit="1"/>
    </xf>
    <xf numFmtId="0" fontId="52" fillId="0" borderId="16" xfId="53" applyFont="1" applyFill="1" applyBorder="1" applyAlignment="1">
      <alignment horizontal="center" vertical="top" shrinkToFit="1"/>
    </xf>
    <xf numFmtId="0" fontId="65" fillId="0" borderId="11" xfId="53" applyFont="1" applyBorder="1" applyAlignment="1">
      <alignment horizontal="center" vertical="top" wrapText="1" shrinkToFit="1"/>
    </xf>
    <xf numFmtId="0" fontId="77" fillId="0" borderId="12" xfId="47" applyFont="1" applyBorder="1" applyAlignment="1">
      <alignment horizontal="center" vertical="top" shrinkToFit="1"/>
    </xf>
    <xf numFmtId="0" fontId="71" fillId="0" borderId="12" xfId="47" applyFont="1" applyBorder="1" applyAlignment="1">
      <alignment horizontal="center" vertical="top" shrinkToFit="1"/>
    </xf>
    <xf numFmtId="0" fontId="71" fillId="0" borderId="16" xfId="47" applyFont="1" applyBorder="1" applyAlignment="1">
      <alignment horizontal="center" vertical="top" shrinkToFit="1"/>
    </xf>
    <xf numFmtId="0" fontId="65" fillId="0" borderId="11" xfId="53" applyFont="1" applyFill="1" applyBorder="1" applyAlignment="1">
      <alignment horizontal="center" vertical="top" wrapText="1" shrinkToFit="1"/>
    </xf>
    <xf numFmtId="0" fontId="52" fillId="0" borderId="7" xfId="53" applyFont="1" applyFill="1" applyBorder="1" applyAlignment="1">
      <alignment horizontal="left" vertical="top" wrapText="1" shrinkToFit="1"/>
    </xf>
    <xf numFmtId="0" fontId="52" fillId="0" borderId="7" xfId="47" applyFont="1" applyBorder="1" applyAlignment="1">
      <alignment horizontal="left" vertical="top" wrapText="1" shrinkToFit="1"/>
    </xf>
    <xf numFmtId="0" fontId="52" fillId="0" borderId="2" xfId="53" applyFont="1" applyFill="1" applyBorder="1" applyAlignment="1">
      <alignment horizontal="left" vertical="center" shrinkToFit="1"/>
    </xf>
    <xf numFmtId="0" fontId="52" fillId="0" borderId="1" xfId="53" applyFont="1" applyFill="1" applyBorder="1" applyAlignment="1">
      <alignment horizontal="left" vertical="center" shrinkToFit="1"/>
    </xf>
    <xf numFmtId="0" fontId="81" fillId="0" borderId="12" xfId="50" applyFont="1" applyBorder="1" applyAlignment="1">
      <alignment horizontal="center" vertical="center" textRotation="255"/>
    </xf>
    <xf numFmtId="0" fontId="81" fillId="0" borderId="16" xfId="50" applyFont="1" applyBorder="1" applyAlignment="1">
      <alignment horizontal="center" vertical="center" textRotation="255"/>
    </xf>
    <xf numFmtId="0" fontId="163" fillId="0" borderId="2" xfId="50" applyFont="1" applyBorder="1" applyAlignment="1">
      <alignment horizontal="left" vertical="center" wrapText="1"/>
    </xf>
    <xf numFmtId="0" fontId="80" fillId="0" borderId="176" xfId="50" applyFont="1" applyBorder="1" applyAlignment="1">
      <alignment horizontal="left" vertical="center" wrapText="1"/>
    </xf>
    <xf numFmtId="0" fontId="163" fillId="0" borderId="176" xfId="50" applyFont="1" applyBorder="1" applyAlignment="1">
      <alignment horizontal="left" vertical="center" wrapText="1"/>
    </xf>
    <xf numFmtId="0" fontId="163" fillId="0" borderId="180" xfId="50" applyFont="1" applyBorder="1" applyAlignment="1">
      <alignment horizontal="left" vertical="center" wrapText="1"/>
    </xf>
    <xf numFmtId="0" fontId="163" fillId="0" borderId="5" xfId="50" applyFont="1" applyBorder="1" applyAlignment="1">
      <alignment horizontal="left" vertical="top"/>
    </xf>
    <xf numFmtId="0" fontId="163" fillId="0" borderId="13" xfId="50" applyFont="1" applyBorder="1" applyAlignment="1">
      <alignment horizontal="left" vertical="top"/>
    </xf>
    <xf numFmtId="0" fontId="163" fillId="0" borderId="6" xfId="50" applyFont="1" applyBorder="1" applyAlignment="1">
      <alignment horizontal="left" vertical="top"/>
    </xf>
    <xf numFmtId="0" fontId="68" fillId="0" borderId="0" xfId="50" applyFont="1" applyAlignment="1">
      <alignment horizontal="center" vertical="center"/>
    </xf>
    <xf numFmtId="0" fontId="81" fillId="0" borderId="13" xfId="50" applyFont="1" applyBorder="1" applyAlignment="1">
      <alignment horizontal="center"/>
    </xf>
    <xf numFmtId="0" fontId="178" fillId="0" borderId="13" xfId="50" applyFont="1" applyBorder="1" applyAlignment="1">
      <alignment horizontal="left" shrinkToFit="1"/>
    </xf>
    <xf numFmtId="0" fontId="81" fillId="0" borderId="187" xfId="50" applyFont="1" applyBorder="1" applyAlignment="1">
      <alignment horizontal="center" vertical="center"/>
    </xf>
    <xf numFmtId="0" fontId="66" fillId="0" borderId="8" xfId="0" applyFont="1" applyFill="1" applyBorder="1" applyAlignment="1">
      <alignment horizontal="center" vertical="center" shrinkToFit="1"/>
    </xf>
    <xf numFmtId="178" fontId="81" fillId="0" borderId="9" xfId="50" applyNumberFormat="1" applyFont="1" applyBorder="1" applyAlignment="1">
      <alignment horizontal="center" vertical="center"/>
    </xf>
    <xf numFmtId="178" fontId="81" fillId="0" borderId="8" xfId="50" applyNumberFormat="1" applyFont="1" applyBorder="1" applyAlignment="1">
      <alignment horizontal="center" vertical="center"/>
    </xf>
    <xf numFmtId="178" fontId="81" fillId="0" borderId="27" xfId="50" applyNumberFormat="1" applyFont="1" applyBorder="1" applyAlignment="1">
      <alignment horizontal="center" vertical="center"/>
    </xf>
    <xf numFmtId="0" fontId="81" fillId="0" borderId="9" xfId="50" applyFont="1" applyBorder="1" applyAlignment="1">
      <alignment horizontal="center" vertical="center"/>
    </xf>
    <xf numFmtId="0" fontId="81" fillId="0" borderId="27" xfId="50" applyFont="1" applyBorder="1" applyAlignment="1">
      <alignment horizontal="center" vertical="center"/>
    </xf>
    <xf numFmtId="0" fontId="81" fillId="0" borderId="8" xfId="50" applyFont="1" applyBorder="1" applyAlignment="1">
      <alignment horizontal="center" vertical="center"/>
    </xf>
    <xf numFmtId="0" fontId="66" fillId="0" borderId="9" xfId="50" applyFont="1" applyBorder="1" applyAlignment="1">
      <alignment horizontal="left" vertical="center"/>
    </xf>
    <xf numFmtId="0" fontId="66" fillId="0" borderId="8" xfId="50" applyFont="1" applyBorder="1" applyAlignment="1">
      <alignment horizontal="left" vertical="center"/>
    </xf>
    <xf numFmtId="0" fontId="66" fillId="0" borderId="27" xfId="50" applyFont="1" applyBorder="1" applyAlignment="1">
      <alignment horizontal="left" vertical="center"/>
    </xf>
    <xf numFmtId="0" fontId="66" fillId="0" borderId="9" xfId="50" applyFont="1" applyBorder="1" applyAlignment="1">
      <alignment horizontal="left" vertical="center" wrapText="1"/>
    </xf>
    <xf numFmtId="0" fontId="66" fillId="0" borderId="8" xfId="50" applyFont="1" applyBorder="1" applyAlignment="1">
      <alignment horizontal="left" vertical="center" wrapText="1"/>
    </xf>
    <xf numFmtId="0" fontId="66" fillId="0" borderId="27" xfId="50" applyFont="1" applyBorder="1" applyAlignment="1">
      <alignment horizontal="left" vertical="center" wrapText="1"/>
    </xf>
    <xf numFmtId="0" fontId="66" fillId="0" borderId="179" xfId="60" applyFont="1" applyBorder="1" applyAlignment="1">
      <alignment horizontal="left" vertical="center" wrapText="1"/>
    </xf>
    <xf numFmtId="0" fontId="66" fillId="0" borderId="176" xfId="60" applyFont="1" applyBorder="1" applyAlignment="1">
      <alignment horizontal="left" vertical="center" wrapText="1"/>
    </xf>
    <xf numFmtId="0" fontId="66" fillId="0" borderId="180" xfId="60" applyFont="1" applyBorder="1" applyAlignment="1">
      <alignment horizontal="left" vertical="center" wrapText="1"/>
    </xf>
    <xf numFmtId="0" fontId="163" fillId="0" borderId="9" xfId="50" applyFont="1" applyBorder="1" applyAlignment="1">
      <alignment horizontal="left" vertical="center"/>
    </xf>
    <xf numFmtId="0" fontId="163" fillId="0" borderId="8" xfId="50" applyFont="1" applyBorder="1" applyAlignment="1">
      <alignment horizontal="left" vertical="center"/>
    </xf>
    <xf numFmtId="0" fontId="163" fillId="0" borderId="27" xfId="50" applyFont="1" applyBorder="1" applyAlignment="1">
      <alignment horizontal="left" vertical="center"/>
    </xf>
    <xf numFmtId="0" fontId="178" fillId="0" borderId="2" xfId="50" applyFont="1" applyBorder="1" applyAlignment="1">
      <alignment horizontal="center" vertical="center"/>
    </xf>
    <xf numFmtId="0" fontId="178" fillId="0" borderId="1" xfId="50" applyFont="1" applyBorder="1" applyAlignment="1">
      <alignment horizontal="center" vertical="center"/>
    </xf>
    <xf numFmtId="204" fontId="163" fillId="0" borderId="9" xfId="50" applyNumberFormat="1" applyFont="1" applyBorder="1" applyAlignment="1">
      <alignment horizontal="center" vertical="center"/>
    </xf>
    <xf numFmtId="204" fontId="163" fillId="0" borderId="8" xfId="50" applyNumberFormat="1" applyFont="1" applyBorder="1" applyAlignment="1">
      <alignment horizontal="center" vertical="center"/>
    </xf>
    <xf numFmtId="0" fontId="330" fillId="5" borderId="13" xfId="60" applyFont="1" applyFill="1" applyBorder="1" applyAlignment="1">
      <alignment horizontal="left" vertical="center"/>
    </xf>
    <xf numFmtId="0" fontId="330" fillId="0" borderId="181" xfId="60" applyFont="1" applyBorder="1" applyAlignment="1">
      <alignment horizontal="left" vertical="center" wrapText="1"/>
    </xf>
    <xf numFmtId="0" fontId="330" fillId="0" borderId="220" xfId="60" applyFont="1" applyBorder="1" applyAlignment="1">
      <alignment horizontal="left" vertical="center" wrapText="1"/>
    </xf>
    <xf numFmtId="0" fontId="330" fillId="0" borderId="182" xfId="60" applyFont="1" applyBorder="1" applyAlignment="1">
      <alignment horizontal="left" vertical="center" wrapText="1"/>
    </xf>
    <xf numFmtId="0" fontId="331" fillId="0" borderId="5" xfId="60" applyFont="1" applyBorder="1" applyAlignment="1">
      <alignment horizontal="left" vertical="center" wrapText="1"/>
    </xf>
    <xf numFmtId="0" fontId="331" fillId="0" borderId="13" xfId="60" applyFont="1" applyBorder="1" applyAlignment="1">
      <alignment horizontal="left" vertical="center" wrapText="1"/>
    </xf>
    <xf numFmtId="0" fontId="331" fillId="0" borderId="6" xfId="60" applyFont="1" applyBorder="1" applyAlignment="1">
      <alignment horizontal="left" vertical="center" wrapText="1"/>
    </xf>
    <xf numFmtId="0" fontId="66" fillId="0" borderId="2" xfId="60" applyFont="1" applyBorder="1" applyAlignment="1">
      <alignment horizontal="left" vertical="center" wrapText="1"/>
    </xf>
    <xf numFmtId="0" fontId="66" fillId="0" borderId="181" xfId="60" applyFont="1" applyBorder="1" applyAlignment="1">
      <alignment horizontal="left" vertical="center" wrapText="1"/>
    </xf>
    <xf numFmtId="0" fontId="66" fillId="0" borderId="220" xfId="60" applyFont="1" applyBorder="1" applyAlignment="1">
      <alignment horizontal="left" vertical="center" wrapText="1"/>
    </xf>
    <xf numFmtId="0" fontId="66" fillId="0" borderId="182" xfId="60" applyFont="1" applyBorder="1" applyAlignment="1">
      <alignment horizontal="left" vertical="center" wrapText="1"/>
    </xf>
    <xf numFmtId="178" fontId="163" fillId="0" borderId="8" xfId="50" applyNumberFormat="1" applyFont="1" applyBorder="1" applyAlignment="1">
      <alignment horizontal="center" vertical="center"/>
    </xf>
    <xf numFmtId="0" fontId="179" fillId="0" borderId="1" xfId="50" applyFont="1" applyBorder="1" applyAlignment="1">
      <alignment horizontal="left" vertical="center" wrapText="1"/>
    </xf>
    <xf numFmtId="0" fontId="179" fillId="0" borderId="10" xfId="50" applyFont="1" applyBorder="1" applyAlignment="1">
      <alignment horizontal="left" vertical="center" wrapText="1"/>
    </xf>
    <xf numFmtId="0" fontId="179" fillId="0" borderId="16" xfId="50" applyFont="1" applyBorder="1" applyAlignment="1">
      <alignment horizontal="center" vertical="center"/>
    </xf>
    <xf numFmtId="0" fontId="179" fillId="0" borderId="5" xfId="50" applyFont="1" applyBorder="1" applyAlignment="1">
      <alignment horizontal="left" vertical="top"/>
    </xf>
    <xf numFmtId="0" fontId="179" fillId="0" borderId="13" xfId="50" applyFont="1" applyBorder="1" applyAlignment="1">
      <alignment horizontal="left" vertical="top"/>
    </xf>
    <xf numFmtId="0" fontId="179" fillId="0" borderId="6" xfId="50" applyFont="1" applyBorder="1" applyAlignment="1">
      <alignment horizontal="left" vertical="top"/>
    </xf>
    <xf numFmtId="0" fontId="66" fillId="0" borderId="5" xfId="50" applyFont="1" applyFill="1" applyBorder="1" applyAlignment="1">
      <alignment horizontal="left" vertical="center" wrapText="1"/>
    </xf>
    <xf numFmtId="0" fontId="66" fillId="0" borderId="13" xfId="50" applyFont="1" applyFill="1" applyBorder="1" applyAlignment="1">
      <alignment horizontal="left" vertical="center" wrapText="1"/>
    </xf>
    <xf numFmtId="0" fontId="66" fillId="0" borderId="6" xfId="50" applyFont="1" applyFill="1" applyBorder="1" applyAlignment="1">
      <alignment horizontal="left" vertical="center" wrapText="1"/>
    </xf>
    <xf numFmtId="0" fontId="163" fillId="0" borderId="9" xfId="50" applyFont="1" applyBorder="1" applyAlignment="1">
      <alignment horizontal="center" vertical="center"/>
    </xf>
    <xf numFmtId="0" fontId="163" fillId="0" borderId="8" xfId="50" applyFont="1" applyBorder="1" applyAlignment="1">
      <alignment horizontal="center" vertical="center"/>
    </xf>
    <xf numFmtId="0" fontId="163" fillId="0" borderId="27" xfId="50" applyFont="1" applyBorder="1" applyAlignment="1">
      <alignment horizontal="center" vertical="center"/>
    </xf>
    <xf numFmtId="178" fontId="163" fillId="0" borderId="9" xfId="50" applyNumberFormat="1" applyFont="1" applyBorder="1" applyAlignment="1">
      <alignment horizontal="center" vertical="center"/>
    </xf>
    <xf numFmtId="0" fontId="179" fillId="0" borderId="9" xfId="50" applyFont="1" applyBorder="1" applyAlignment="1">
      <alignment horizontal="center" vertical="center"/>
    </xf>
    <xf numFmtId="0" fontId="179" fillId="0" borderId="8" xfId="50" applyFont="1" applyBorder="1" applyAlignment="1">
      <alignment horizontal="center" vertical="center"/>
    </xf>
    <xf numFmtId="178" fontId="81" fillId="0" borderId="5" xfId="50" applyNumberFormat="1" applyFont="1" applyBorder="1" applyAlignment="1">
      <alignment horizontal="center" vertical="center"/>
    </xf>
    <xf numFmtId="178" fontId="81" fillId="0" borderId="13" xfId="50" applyNumberFormat="1" applyFont="1" applyBorder="1" applyAlignment="1">
      <alignment horizontal="center" vertical="center"/>
    </xf>
    <xf numFmtId="178" fontId="81" fillId="0" borderId="6" xfId="50" applyNumberFormat="1" applyFont="1" applyBorder="1" applyAlignment="1">
      <alignment horizontal="center" vertical="center"/>
    </xf>
    <xf numFmtId="0" fontId="179" fillId="0" borderId="5" xfId="50" applyFont="1" applyBorder="1" applyAlignment="1">
      <alignment horizontal="center" vertical="center"/>
    </xf>
    <xf numFmtId="0" fontId="179" fillId="0" borderId="13" xfId="50" applyFont="1" applyBorder="1" applyAlignment="1">
      <alignment horizontal="center" vertical="center"/>
    </xf>
    <xf numFmtId="0" fontId="179" fillId="0" borderId="6" xfId="50" applyFont="1" applyBorder="1" applyAlignment="1">
      <alignment horizontal="center" vertical="center"/>
    </xf>
    <xf numFmtId="0" fontId="81" fillId="0" borderId="5" xfId="50" applyFont="1" applyBorder="1" applyAlignment="1">
      <alignment horizontal="center" vertical="center"/>
    </xf>
    <xf numFmtId="0" fontId="81" fillId="0" borderId="13" xfId="50" applyFont="1" applyBorder="1" applyAlignment="1">
      <alignment horizontal="center" vertical="center"/>
    </xf>
    <xf numFmtId="0" fontId="82" fillId="0" borderId="0" xfId="50" applyFont="1" applyAlignment="1">
      <alignment horizontal="center" vertical="center"/>
    </xf>
    <xf numFmtId="0" fontId="179" fillId="0" borderId="13" xfId="50" applyFont="1" applyBorder="1" applyAlignment="1">
      <alignment horizontal="center"/>
    </xf>
    <xf numFmtId="0" fontId="179" fillId="0" borderId="2" xfId="50" applyFont="1" applyBorder="1" applyAlignment="1">
      <alignment horizontal="left" vertical="center"/>
    </xf>
    <xf numFmtId="0" fontId="179" fillId="0" borderId="1" xfId="50" applyFont="1" applyBorder="1" applyAlignment="1">
      <alignment horizontal="left" vertical="center"/>
    </xf>
    <xf numFmtId="0" fontId="179" fillId="0" borderId="10" xfId="50" applyFont="1" applyBorder="1" applyAlignment="1">
      <alignment horizontal="left" vertical="center"/>
    </xf>
    <xf numFmtId="0" fontId="179" fillId="0" borderId="8" xfId="50" applyFont="1" applyBorder="1" applyAlignment="1">
      <alignment horizontal="left" vertical="center"/>
    </xf>
    <xf numFmtId="0" fontId="179" fillId="0" borderId="27" xfId="50" applyFont="1" applyBorder="1" applyAlignment="1">
      <alignment horizontal="left" vertical="center"/>
    </xf>
    <xf numFmtId="176" fontId="163" fillId="0" borderId="9" xfId="1" applyNumberFormat="1" applyFont="1" applyBorder="1" applyAlignment="1">
      <alignment horizontal="center" vertical="center"/>
    </xf>
    <xf numFmtId="176" fontId="163" fillId="0" borderId="8" xfId="1" applyNumberFormat="1" applyFont="1" applyBorder="1" applyAlignment="1">
      <alignment horizontal="center" vertical="center"/>
    </xf>
    <xf numFmtId="0" fontId="178" fillId="0" borderId="12" xfId="50" applyFont="1" applyBorder="1" applyAlignment="1">
      <alignment horizontal="center" vertical="center" textRotation="255"/>
    </xf>
    <xf numFmtId="0" fontId="178" fillId="0" borderId="16" xfId="50" applyFont="1" applyBorder="1" applyAlignment="1">
      <alignment horizontal="center" vertical="center" textRotation="255"/>
    </xf>
    <xf numFmtId="0" fontId="179" fillId="0" borderId="9" xfId="50" applyFont="1" applyBorder="1" applyAlignment="1">
      <alignment horizontal="left" vertical="center"/>
    </xf>
    <xf numFmtId="0" fontId="179" fillId="0" borderId="7" xfId="50" applyFont="1" applyBorder="1" applyAlignment="1">
      <alignment horizontal="center" vertical="center"/>
    </xf>
    <xf numFmtId="0" fontId="179" fillId="0" borderId="27" xfId="50" applyFont="1" applyBorder="1" applyAlignment="1">
      <alignment horizontal="center" vertical="center"/>
    </xf>
    <xf numFmtId="0" fontId="66" fillId="0" borderId="2" xfId="50" applyFont="1" applyBorder="1" applyAlignment="1">
      <alignment horizontal="left" vertical="center" wrapText="1"/>
    </xf>
    <xf numFmtId="0" fontId="66" fillId="0" borderId="1" xfId="50" applyFont="1" applyBorder="1" applyAlignment="1">
      <alignment horizontal="left" vertical="center" wrapText="1"/>
    </xf>
    <xf numFmtId="0" fontId="66" fillId="0" borderId="10" xfId="50" applyFont="1" applyBorder="1" applyAlignment="1">
      <alignment horizontal="left" vertical="center" wrapText="1"/>
    </xf>
    <xf numFmtId="0" fontId="66" fillId="0" borderId="7" xfId="50" applyFont="1" applyBorder="1" applyAlignment="1">
      <alignment horizontal="left" vertical="center" wrapText="1"/>
    </xf>
    <xf numFmtId="0" fontId="66" fillId="0" borderId="0" xfId="50" applyFont="1" applyFill="1" applyAlignment="1">
      <alignment horizontal="left" vertical="center" wrapText="1"/>
    </xf>
    <xf numFmtId="0" fontId="66" fillId="0" borderId="0" xfId="50" applyFont="1" applyFill="1" applyAlignment="1">
      <alignment horizontal="left" vertical="center"/>
    </xf>
    <xf numFmtId="0" fontId="66" fillId="0" borderId="13" xfId="50" applyFont="1" applyFill="1" applyBorder="1" applyAlignment="1">
      <alignment horizontal="left" vertical="center"/>
    </xf>
    <xf numFmtId="0" fontId="66" fillId="0" borderId="3" xfId="60" applyFont="1" applyBorder="1" applyAlignment="1">
      <alignment horizontal="left" vertical="center" wrapText="1"/>
    </xf>
    <xf numFmtId="0" fontId="66" fillId="0" borderId="0" xfId="60" applyFont="1" applyBorder="1" applyAlignment="1">
      <alignment horizontal="left" vertical="center" wrapText="1"/>
    </xf>
    <xf numFmtId="0" fontId="66" fillId="0" borderId="4" xfId="60" applyFont="1" applyBorder="1" applyAlignment="1">
      <alignment horizontal="left" vertical="center" wrapText="1"/>
    </xf>
    <xf numFmtId="0" fontId="66" fillId="0" borderId="177" xfId="60" applyFont="1" applyBorder="1" applyAlignment="1">
      <alignment horizontal="left" vertical="center" wrapText="1"/>
    </xf>
    <xf numFmtId="178" fontId="179" fillId="0" borderId="9" xfId="50" applyNumberFormat="1" applyFont="1" applyBorder="1" applyAlignment="1">
      <alignment horizontal="center" vertical="center"/>
    </xf>
    <xf numFmtId="178" fontId="75" fillId="0" borderId="8" xfId="0" applyNumberFormat="1" applyFont="1" applyBorder="1"/>
    <xf numFmtId="178" fontId="179" fillId="0" borderId="8" xfId="50" applyNumberFormat="1" applyFont="1" applyBorder="1" applyAlignment="1">
      <alignment horizontal="center" vertical="center"/>
    </xf>
    <xf numFmtId="178" fontId="179" fillId="0" borderId="27" xfId="50" applyNumberFormat="1" applyFont="1" applyBorder="1" applyAlignment="1">
      <alignment horizontal="center" vertical="center"/>
    </xf>
    <xf numFmtId="0" fontId="330" fillId="5" borderId="0" xfId="60" applyFont="1" applyFill="1" applyBorder="1" applyAlignment="1">
      <alignment horizontal="left" vertical="center"/>
    </xf>
    <xf numFmtId="0" fontId="330" fillId="0" borderId="179" xfId="60" applyFont="1" applyBorder="1" applyAlignment="1">
      <alignment horizontal="left" vertical="center" wrapText="1"/>
    </xf>
    <xf numFmtId="0" fontId="180" fillId="0" borderId="1" xfId="50" applyFont="1" applyBorder="1" applyAlignment="1">
      <alignment horizontal="left" vertical="center"/>
    </xf>
    <xf numFmtId="0" fontId="182" fillId="0" borderId="1" xfId="50" applyFont="1" applyBorder="1" applyAlignment="1">
      <alignment horizontal="left" vertical="center"/>
    </xf>
    <xf numFmtId="0" fontId="150" fillId="0" borderId="13" xfId="0" applyFont="1" applyBorder="1" applyAlignment="1">
      <alignment horizontal="left" vertical="center" wrapText="1"/>
    </xf>
    <xf numFmtId="0" fontId="150" fillId="0" borderId="2" xfId="0" applyFont="1" applyBorder="1" applyAlignment="1">
      <alignment horizontal="left" vertical="top" wrapText="1"/>
    </xf>
    <xf numFmtId="0" fontId="150" fillId="0" borderId="1" xfId="0" applyFont="1" applyBorder="1" applyAlignment="1">
      <alignment horizontal="left" vertical="top" wrapText="1"/>
    </xf>
    <xf numFmtId="0" fontId="150" fillId="0" borderId="10" xfId="0" applyFont="1" applyBorder="1" applyAlignment="1">
      <alignment horizontal="left" vertical="top" wrapText="1"/>
    </xf>
    <xf numFmtId="0" fontId="150" fillId="0" borderId="3" xfId="0" applyFont="1" applyBorder="1" applyAlignment="1">
      <alignment horizontal="left" vertical="top" wrapText="1"/>
    </xf>
    <xf numFmtId="0" fontId="150" fillId="0" borderId="0" xfId="0" applyFont="1" applyBorder="1" applyAlignment="1">
      <alignment horizontal="left" vertical="top" wrapText="1"/>
    </xf>
    <xf numFmtId="0" fontId="150" fillId="0" borderId="4" xfId="0" applyFont="1" applyBorder="1" applyAlignment="1">
      <alignment horizontal="left" vertical="top" wrapText="1"/>
    </xf>
    <xf numFmtId="0" fontId="150" fillId="0" borderId="5" xfId="0" applyFont="1" applyBorder="1" applyAlignment="1">
      <alignment horizontal="left" vertical="top" wrapText="1"/>
    </xf>
    <xf numFmtId="0" fontId="150" fillId="0" borderId="13" xfId="0" applyFont="1" applyBorder="1" applyAlignment="1">
      <alignment horizontal="left" vertical="top" wrapText="1"/>
    </xf>
    <xf numFmtId="0" fontId="150" fillId="0" borderId="6" xfId="0" applyFont="1" applyBorder="1" applyAlignment="1">
      <alignment horizontal="left" vertical="top" wrapText="1"/>
    </xf>
    <xf numFmtId="0" fontId="148" fillId="0" borderId="0" xfId="0" applyFont="1" applyAlignment="1">
      <alignment horizontal="center"/>
    </xf>
    <xf numFmtId="0" fontId="67" fillId="0" borderId="15" xfId="0" applyFont="1" applyFill="1" applyBorder="1" applyAlignment="1">
      <alignment horizontal="left" vertical="center"/>
    </xf>
    <xf numFmtId="0" fontId="67" fillId="0" borderId="57" xfId="0" applyFont="1" applyFill="1" applyBorder="1" applyAlignment="1">
      <alignment horizontal="left" vertical="center"/>
    </xf>
    <xf numFmtId="0" fontId="67" fillId="0" borderId="13" xfId="0" applyFont="1" applyFill="1" applyBorder="1" applyAlignment="1">
      <alignment horizontal="left" vertical="center"/>
    </xf>
    <xf numFmtId="0" fontId="67" fillId="0" borderId="102" xfId="0" applyFont="1" applyFill="1" applyBorder="1" applyAlignment="1">
      <alignment horizontal="left" vertical="center"/>
    </xf>
    <xf numFmtId="0" fontId="68" fillId="0" borderId="185" xfId="0" applyFont="1" applyFill="1" applyBorder="1" applyAlignment="1">
      <alignment horizontal="center" vertical="center"/>
    </xf>
    <xf numFmtId="0" fontId="68" fillId="0" borderId="16" xfId="0" applyFont="1" applyFill="1" applyBorder="1" applyAlignment="1">
      <alignment horizontal="center" vertical="center"/>
    </xf>
    <xf numFmtId="0" fontId="68" fillId="0" borderId="230" xfId="0" applyFont="1" applyFill="1" applyBorder="1" applyAlignment="1">
      <alignment horizontal="center" vertical="center"/>
    </xf>
    <xf numFmtId="0" fontId="68" fillId="0" borderId="241" xfId="0" applyFont="1" applyFill="1" applyBorder="1" applyAlignment="1">
      <alignment horizontal="center" vertical="center"/>
    </xf>
    <xf numFmtId="0" fontId="67" fillId="0" borderId="230" xfId="0" applyFont="1" applyFill="1" applyBorder="1" applyAlignment="1">
      <alignment horizontal="center" vertical="center" wrapText="1"/>
    </xf>
    <xf numFmtId="0" fontId="67" fillId="0" borderId="231" xfId="0" applyFont="1" applyFill="1" applyBorder="1" applyAlignment="1">
      <alignment horizontal="center" vertical="center" wrapText="1"/>
    </xf>
    <xf numFmtId="0" fontId="67" fillId="0" borderId="232" xfId="0" applyFont="1" applyFill="1" applyBorder="1" applyAlignment="1">
      <alignment horizontal="center" vertical="center" wrapText="1"/>
    </xf>
    <xf numFmtId="0" fontId="67" fillId="0" borderId="241" xfId="0" applyFont="1" applyFill="1" applyBorder="1" applyAlignment="1">
      <alignment horizontal="center" vertical="center" wrapText="1"/>
    </xf>
    <xf numFmtId="0" fontId="67" fillId="0" borderId="242" xfId="0" applyFont="1" applyFill="1" applyBorder="1" applyAlignment="1">
      <alignment horizontal="center" vertical="center" wrapText="1"/>
    </xf>
    <xf numFmtId="0" fontId="67" fillId="0" borderId="243" xfId="0" applyFont="1" applyFill="1" applyBorder="1" applyAlignment="1">
      <alignment horizontal="center" vertical="center" wrapText="1"/>
    </xf>
    <xf numFmtId="0" fontId="67" fillId="0" borderId="230" xfId="0" applyFont="1" applyFill="1" applyBorder="1" applyAlignment="1">
      <alignment horizontal="center" vertical="center"/>
    </xf>
    <xf numFmtId="0" fontId="67" fillId="0" borderId="231" xfId="0" applyFont="1" applyFill="1" applyBorder="1" applyAlignment="1">
      <alignment horizontal="center" vertical="center"/>
    </xf>
    <xf numFmtId="0" fontId="67" fillId="0" borderId="232" xfId="0" applyFont="1" applyFill="1" applyBorder="1" applyAlignment="1">
      <alignment horizontal="center" vertical="center"/>
    </xf>
    <xf numFmtId="0" fontId="67" fillId="0" borderId="241" xfId="0" applyFont="1" applyFill="1" applyBorder="1" applyAlignment="1">
      <alignment horizontal="center" vertical="center"/>
    </xf>
    <xf numFmtId="0" fontId="67" fillId="0" borderId="242" xfId="0" applyFont="1" applyFill="1" applyBorder="1" applyAlignment="1">
      <alignment horizontal="center" vertical="center"/>
    </xf>
    <xf numFmtId="0" fontId="67" fillId="0" borderId="243" xfId="0" applyFont="1" applyFill="1" applyBorder="1" applyAlignment="1">
      <alignment horizontal="center" vertical="center"/>
    </xf>
    <xf numFmtId="0" fontId="67" fillId="0" borderId="233" xfId="0" applyFont="1" applyFill="1" applyBorder="1" applyAlignment="1">
      <alignment horizontal="center" vertical="center"/>
    </xf>
    <xf numFmtId="0" fontId="67" fillId="0" borderId="244" xfId="0" applyFont="1" applyFill="1" applyBorder="1" applyAlignment="1">
      <alignment horizontal="center" vertical="center"/>
    </xf>
    <xf numFmtId="0" fontId="67" fillId="0" borderId="21" xfId="0" applyFont="1" applyFill="1" applyBorder="1" applyAlignment="1">
      <alignment horizontal="left" vertical="center"/>
    </xf>
    <xf numFmtId="0" fontId="67" fillId="0" borderId="126" xfId="0" applyFont="1" applyFill="1" applyBorder="1" applyAlignment="1">
      <alignment horizontal="left" vertical="center"/>
    </xf>
    <xf numFmtId="0" fontId="67" fillId="0" borderId="28" xfId="0" applyFont="1" applyFill="1" applyBorder="1" applyAlignment="1">
      <alignment horizontal="left" vertical="center"/>
    </xf>
    <xf numFmtId="0" fontId="67" fillId="0" borderId="0" xfId="0" applyFont="1" applyFill="1" applyBorder="1" applyAlignment="1">
      <alignment horizontal="left" vertical="center"/>
    </xf>
    <xf numFmtId="0" fontId="67" fillId="0" borderId="4" xfId="0" applyFont="1" applyFill="1" applyBorder="1" applyAlignment="1">
      <alignment horizontal="left" vertical="center"/>
    </xf>
    <xf numFmtId="0" fontId="67" fillId="0" borderId="98" xfId="0" applyFont="1" applyFill="1" applyBorder="1" applyAlignment="1">
      <alignment horizontal="left" vertical="center"/>
    </xf>
    <xf numFmtId="0" fontId="67" fillId="0" borderId="215" xfId="0" applyFont="1" applyFill="1" applyBorder="1" applyAlignment="1">
      <alignment horizontal="left" vertical="center"/>
    </xf>
    <xf numFmtId="0" fontId="67" fillId="0" borderId="74" xfId="0" applyFont="1" applyFill="1" applyBorder="1" applyAlignment="1">
      <alignment horizontal="left" vertical="center"/>
    </xf>
    <xf numFmtId="0" fontId="67" fillId="0" borderId="42" xfId="0" applyFont="1" applyFill="1" applyBorder="1" applyAlignment="1">
      <alignment horizontal="left" vertical="center" wrapText="1"/>
    </xf>
    <xf numFmtId="0" fontId="67" fillId="0" borderId="3" xfId="0" applyFont="1" applyFill="1" applyBorder="1" applyAlignment="1">
      <alignment horizontal="left" vertical="center" wrapText="1"/>
    </xf>
    <xf numFmtId="0" fontId="67" fillId="0" borderId="59" xfId="0" applyFont="1" applyFill="1" applyBorder="1" applyAlignment="1">
      <alignment horizontal="left" vertical="center"/>
    </xf>
    <xf numFmtId="0" fontId="67" fillId="0" borderId="42" xfId="0" applyFont="1" applyFill="1" applyBorder="1" applyAlignment="1">
      <alignment horizontal="center" vertical="center"/>
    </xf>
    <xf numFmtId="0" fontId="67" fillId="0" borderId="15" xfId="0" applyFont="1" applyFill="1" applyBorder="1" applyAlignment="1">
      <alignment horizontal="center" vertical="center"/>
    </xf>
    <xf numFmtId="0" fontId="67" fillId="0" borderId="5" xfId="0" applyFont="1" applyFill="1" applyBorder="1" applyAlignment="1">
      <alignment horizontal="center" vertical="center"/>
    </xf>
    <xf numFmtId="0" fontId="67" fillId="0" borderId="13" xfId="0" applyFont="1" applyFill="1" applyBorder="1" applyAlignment="1">
      <alignment horizontal="center" vertical="center"/>
    </xf>
    <xf numFmtId="0" fontId="67" fillId="0" borderId="126" xfId="0" applyFont="1" applyFill="1" applyBorder="1" applyAlignment="1">
      <alignment horizontal="center" vertical="center"/>
    </xf>
    <xf numFmtId="0" fontId="67" fillId="0" borderId="6" xfId="0" applyFont="1" applyFill="1" applyBorder="1" applyAlignment="1">
      <alignment horizontal="center" vertical="center"/>
    </xf>
    <xf numFmtId="0" fontId="83" fillId="0" borderId="15" xfId="0" applyFont="1" applyFill="1" applyBorder="1" applyAlignment="1">
      <alignment horizontal="left" vertical="center"/>
    </xf>
    <xf numFmtId="0" fontId="83" fillId="0" borderId="57" xfId="0" applyFont="1" applyFill="1" applyBorder="1" applyAlignment="1">
      <alignment horizontal="left" vertical="center"/>
    </xf>
    <xf numFmtId="0" fontId="83" fillId="0" borderId="13" xfId="0" applyFont="1" applyFill="1" applyBorder="1" applyAlignment="1">
      <alignment horizontal="left" vertical="center"/>
    </xf>
    <xf numFmtId="0" fontId="83" fillId="0" borderId="102" xfId="0" applyFont="1" applyFill="1" applyBorder="1" applyAlignment="1">
      <alignment horizontal="left" vertical="center"/>
    </xf>
    <xf numFmtId="0" fontId="67" fillId="0" borderId="60" xfId="0" applyFont="1" applyFill="1" applyBorder="1" applyAlignment="1">
      <alignment horizontal="left" vertical="center"/>
    </xf>
    <xf numFmtId="0" fontId="67" fillId="0" borderId="15" xfId="0" applyFont="1" applyFill="1" applyBorder="1" applyAlignment="1">
      <alignment horizontal="left" vertical="center" wrapText="1"/>
    </xf>
    <xf numFmtId="0" fontId="67" fillId="0" borderId="126" xfId="0" applyFont="1" applyFill="1" applyBorder="1" applyAlignment="1">
      <alignment horizontal="left" vertical="center" wrapText="1"/>
    </xf>
    <xf numFmtId="0" fontId="67" fillId="0" borderId="0" xfId="0" applyFont="1" applyFill="1" applyBorder="1" applyAlignment="1">
      <alignment horizontal="left" vertical="center" wrapText="1"/>
    </xf>
    <xf numFmtId="0" fontId="67" fillId="0" borderId="4" xfId="0" applyFont="1" applyFill="1" applyBorder="1" applyAlignment="1">
      <alignment horizontal="left" vertical="center" wrapText="1"/>
    </xf>
    <xf numFmtId="0" fontId="67" fillId="0" borderId="59" xfId="0" applyFont="1" applyFill="1" applyBorder="1" applyAlignment="1">
      <alignment horizontal="left" vertical="center" wrapText="1"/>
    </xf>
    <xf numFmtId="0" fontId="67" fillId="0" borderId="60" xfId="0" applyFont="1" applyFill="1" applyBorder="1" applyAlignment="1">
      <alignment horizontal="left" vertical="center" wrapText="1"/>
    </xf>
    <xf numFmtId="0" fontId="67" fillId="0" borderId="74" xfId="0" applyFont="1" applyFill="1" applyBorder="1" applyAlignment="1">
      <alignment horizontal="left" vertical="center" wrapText="1"/>
    </xf>
    <xf numFmtId="0" fontId="83" fillId="0" borderId="15" xfId="0" applyFont="1" applyFill="1" applyBorder="1" applyAlignment="1">
      <alignment horizontal="center" vertical="center"/>
    </xf>
    <xf numFmtId="0" fontId="83" fillId="0" borderId="13" xfId="0" applyFont="1" applyFill="1" applyBorder="1" applyAlignment="1">
      <alignment horizontal="center" vertical="center"/>
    </xf>
    <xf numFmtId="0" fontId="67" fillId="0" borderId="42" xfId="0" applyFont="1" applyFill="1" applyBorder="1" applyAlignment="1">
      <alignment horizontal="left" wrapText="1"/>
    </xf>
    <xf numFmtId="0" fontId="67" fillId="0" borderId="15" xfId="0" applyFont="1" applyFill="1" applyBorder="1" applyAlignment="1">
      <alignment horizontal="left" wrapText="1"/>
    </xf>
    <xf numFmtId="0" fontId="67" fillId="0" borderId="126" xfId="0" applyFont="1" applyFill="1" applyBorder="1" applyAlignment="1">
      <alignment horizontal="left" wrapText="1"/>
    </xf>
    <xf numFmtId="0" fontId="67" fillId="0" borderId="3" xfId="0" applyFont="1" applyFill="1" applyBorder="1" applyAlignment="1">
      <alignment horizontal="left" wrapText="1"/>
    </xf>
    <xf numFmtId="0" fontId="67" fillId="0" borderId="0" xfId="0" applyFont="1" applyFill="1" applyBorder="1" applyAlignment="1">
      <alignment horizontal="left" wrapText="1"/>
    </xf>
    <xf numFmtId="0" fontId="67" fillId="0" borderId="4" xfId="0" applyFont="1" applyFill="1" applyBorder="1" applyAlignment="1">
      <alignment horizontal="left" wrapText="1"/>
    </xf>
    <xf numFmtId="0" fontId="67" fillId="0" borderId="59" xfId="0" applyFont="1" applyFill="1" applyBorder="1" applyAlignment="1">
      <alignment horizontal="left" wrapText="1"/>
    </xf>
    <xf numFmtId="0" fontId="67" fillId="0" borderId="60" xfId="0" applyFont="1" applyFill="1" applyBorder="1" applyAlignment="1">
      <alignment horizontal="left" wrapText="1"/>
    </xf>
    <xf numFmtId="0" fontId="67" fillId="0" borderId="74" xfId="0" applyFont="1" applyFill="1" applyBorder="1" applyAlignment="1">
      <alignment horizontal="left" wrapText="1"/>
    </xf>
    <xf numFmtId="0" fontId="67" fillId="0" borderId="64" xfId="0" applyFont="1" applyFill="1" applyBorder="1" applyAlignment="1">
      <alignment horizontal="center" vertical="center" wrapText="1"/>
    </xf>
    <xf numFmtId="0" fontId="67" fillId="0" borderId="12" xfId="0" applyFont="1" applyFill="1" applyBorder="1" applyAlignment="1">
      <alignment horizontal="center" vertical="center" wrapText="1"/>
    </xf>
    <xf numFmtId="0" fontId="67" fillId="0" borderId="63" xfId="0" applyFont="1" applyFill="1" applyBorder="1" applyAlignment="1">
      <alignment horizontal="center" vertical="center" wrapText="1"/>
    </xf>
    <xf numFmtId="0" fontId="120" fillId="0" borderId="42" xfId="0" applyFont="1" applyFill="1" applyBorder="1" applyAlignment="1">
      <alignment horizontal="center" vertical="center" wrapText="1"/>
    </xf>
    <xf numFmtId="0" fontId="120" fillId="0" borderId="15" xfId="0" applyFont="1" applyFill="1" applyBorder="1" applyAlignment="1">
      <alignment horizontal="center" vertical="center" wrapText="1"/>
    </xf>
    <xf numFmtId="0" fontId="120" fillId="0" borderId="126" xfId="0" applyFont="1" applyFill="1" applyBorder="1" applyAlignment="1">
      <alignment horizontal="center" vertical="center" wrapText="1"/>
    </xf>
    <xf numFmtId="0" fontId="120" fillId="0" borderId="3" xfId="0" applyFont="1" applyFill="1" applyBorder="1" applyAlignment="1">
      <alignment horizontal="center" vertical="center" wrapText="1"/>
    </xf>
    <xf numFmtId="0" fontId="120" fillId="0" borderId="0" xfId="0" applyFont="1" applyFill="1" applyBorder="1" applyAlignment="1">
      <alignment horizontal="center" vertical="center" wrapText="1"/>
    </xf>
    <xf numFmtId="0" fontId="120" fillId="0" borderId="4" xfId="0" applyFont="1" applyFill="1" applyBorder="1" applyAlignment="1">
      <alignment horizontal="center" vertical="center" wrapText="1"/>
    </xf>
    <xf numFmtId="0" fontId="120" fillId="0" borderId="59" xfId="0" applyFont="1" applyFill="1" applyBorder="1" applyAlignment="1">
      <alignment horizontal="center" vertical="center" wrapText="1"/>
    </xf>
    <xf numFmtId="0" fontId="120" fillId="0" borderId="215" xfId="0" applyFont="1" applyFill="1" applyBorder="1" applyAlignment="1">
      <alignment horizontal="center" vertical="center" wrapText="1"/>
    </xf>
    <xf numFmtId="0" fontId="120" fillId="0" borderId="74" xfId="0" applyFont="1" applyFill="1" applyBorder="1" applyAlignment="1">
      <alignment horizontal="center" vertical="center" wrapText="1"/>
    </xf>
    <xf numFmtId="0" fontId="222" fillId="0" borderId="42" xfId="0" applyFont="1" applyFill="1" applyBorder="1" applyAlignment="1">
      <alignment horizontal="left" wrapText="1"/>
    </xf>
    <xf numFmtId="0" fontId="222" fillId="0" borderId="15" xfId="0" applyFont="1" applyFill="1" applyBorder="1" applyAlignment="1">
      <alignment horizontal="left" wrapText="1"/>
    </xf>
    <xf numFmtId="0" fontId="222" fillId="0" borderId="126" xfId="0" applyFont="1" applyFill="1" applyBorder="1" applyAlignment="1">
      <alignment horizontal="left" wrapText="1"/>
    </xf>
    <xf numFmtId="0" fontId="222" fillId="0" borderId="3" xfId="0" applyFont="1" applyFill="1" applyBorder="1" applyAlignment="1">
      <alignment horizontal="left" wrapText="1"/>
    </xf>
    <xf numFmtId="0" fontId="222" fillId="0" borderId="0" xfId="0" applyFont="1" applyFill="1" applyBorder="1" applyAlignment="1">
      <alignment horizontal="left" wrapText="1"/>
    </xf>
    <xf numFmtId="0" fontId="222" fillId="0" borderId="4" xfId="0" applyFont="1" applyFill="1" applyBorder="1" applyAlignment="1">
      <alignment horizontal="left" wrapText="1"/>
    </xf>
    <xf numFmtId="0" fontId="222" fillId="0" borderId="59" xfId="0" applyFont="1" applyFill="1" applyBorder="1" applyAlignment="1">
      <alignment horizontal="left" wrapText="1"/>
    </xf>
    <xf numFmtId="0" fontId="222" fillId="0" borderId="60" xfId="0" applyFont="1" applyFill="1" applyBorder="1" applyAlignment="1">
      <alignment horizontal="left" wrapText="1"/>
    </xf>
    <xf numFmtId="0" fontId="222" fillId="0" borderId="74" xfId="0" applyFont="1" applyFill="1" applyBorder="1" applyAlignment="1">
      <alignment horizontal="left" wrapText="1"/>
    </xf>
    <xf numFmtId="0" fontId="67" fillId="0" borderId="64" xfId="0" applyFont="1" applyFill="1" applyBorder="1" applyAlignment="1">
      <alignment horizontal="left" vertical="center" wrapText="1"/>
    </xf>
    <xf numFmtId="0" fontId="67" fillId="0" borderId="12" xfId="0" applyFont="1" applyFill="1" applyBorder="1" applyAlignment="1">
      <alignment horizontal="left" vertical="center" wrapText="1"/>
    </xf>
    <xf numFmtId="0" fontId="67" fillId="0" borderId="63" xfId="0" applyFont="1" applyFill="1" applyBorder="1" applyAlignment="1">
      <alignment horizontal="left" vertical="center" wrapText="1"/>
    </xf>
    <xf numFmtId="0" fontId="67" fillId="0" borderId="179" xfId="0" applyFont="1" applyFill="1" applyBorder="1" applyAlignment="1">
      <alignment horizontal="left" vertical="center" wrapText="1"/>
    </xf>
    <xf numFmtId="0" fontId="67" fillId="0" borderId="176" xfId="0" applyFont="1" applyFill="1" applyBorder="1" applyAlignment="1">
      <alignment horizontal="left" vertical="center" wrapText="1"/>
    </xf>
    <xf numFmtId="0" fontId="67" fillId="0" borderId="180" xfId="0" applyFont="1" applyFill="1" applyBorder="1" applyAlignment="1">
      <alignment horizontal="left" vertical="center" wrapText="1"/>
    </xf>
    <xf numFmtId="0" fontId="67" fillId="0" borderId="5" xfId="0" applyFont="1" applyFill="1" applyBorder="1" applyAlignment="1">
      <alignment horizontal="left" vertical="center" wrapText="1"/>
    </xf>
    <xf numFmtId="0" fontId="67" fillId="0" borderId="13" xfId="0" applyFont="1" applyFill="1" applyBorder="1" applyAlignment="1">
      <alignment horizontal="left" vertical="center" wrapText="1"/>
    </xf>
    <xf numFmtId="0" fontId="67" fillId="0" borderId="6" xfId="0" applyFont="1" applyFill="1" applyBorder="1" applyAlignment="1">
      <alignment horizontal="left" vertical="center" wrapText="1"/>
    </xf>
    <xf numFmtId="0" fontId="67" fillId="0" borderId="177" xfId="0" applyFont="1" applyFill="1" applyBorder="1" applyAlignment="1">
      <alignment horizontal="center" vertical="center"/>
    </xf>
    <xf numFmtId="0" fontId="67" fillId="0" borderId="182" xfId="0" applyFont="1" applyFill="1" applyBorder="1" applyAlignment="1">
      <alignment horizontal="center" vertical="center"/>
    </xf>
    <xf numFmtId="0" fontId="67" fillId="0" borderId="238" xfId="0" applyFont="1" applyFill="1" applyBorder="1" applyAlignment="1">
      <alignment horizontal="center" vertical="center" wrapText="1"/>
    </xf>
    <xf numFmtId="0" fontId="67" fillId="0" borderId="218" xfId="0" applyFont="1" applyFill="1" applyBorder="1" applyAlignment="1">
      <alignment horizontal="center" vertical="center"/>
    </xf>
    <xf numFmtId="0" fontId="67" fillId="0" borderId="239" xfId="0" applyFont="1" applyFill="1" applyBorder="1" applyAlignment="1">
      <alignment horizontal="center" vertical="center"/>
    </xf>
    <xf numFmtId="0" fontId="67" fillId="0" borderId="238" xfId="0" applyFont="1" applyFill="1" applyBorder="1" applyAlignment="1">
      <alignment horizontal="center" vertical="center"/>
    </xf>
    <xf numFmtId="0" fontId="67" fillId="0" borderId="181" xfId="0" applyFont="1" applyFill="1" applyBorder="1" applyAlignment="1">
      <alignment horizontal="center" vertical="center"/>
    </xf>
    <xf numFmtId="0" fontId="67" fillId="0" borderId="64" xfId="0" applyFont="1" applyFill="1" applyBorder="1" applyAlignment="1">
      <alignment horizontal="center" vertical="center" textRotation="255"/>
    </xf>
    <xf numFmtId="0" fontId="67" fillId="0" borderId="12" xfId="0" applyFont="1" applyFill="1" applyBorder="1" applyAlignment="1">
      <alignment horizontal="center" vertical="center" textRotation="255"/>
    </xf>
    <xf numFmtId="0" fontId="67" fillId="0" borderId="63" xfId="0" applyFont="1" applyFill="1" applyBorder="1" applyAlignment="1">
      <alignment horizontal="center" vertical="center" textRotation="255"/>
    </xf>
    <xf numFmtId="0" fontId="67" fillId="0" borderId="138" xfId="0" applyFont="1" applyFill="1" applyBorder="1" applyAlignment="1">
      <alignment horizontal="center" vertical="center"/>
    </xf>
    <xf numFmtId="0" fontId="67" fillId="0" borderId="131" xfId="0" applyFont="1" applyFill="1" applyBorder="1" applyAlignment="1">
      <alignment horizontal="center" vertical="center"/>
    </xf>
    <xf numFmtId="0" fontId="67" fillId="0" borderId="54" xfId="0" applyFont="1" applyFill="1" applyBorder="1" applyAlignment="1">
      <alignment horizontal="center" vertical="center"/>
    </xf>
    <xf numFmtId="0" fontId="67" fillId="0" borderId="179" xfId="0" applyFont="1" applyFill="1" applyBorder="1" applyAlignment="1">
      <alignment horizontal="left" vertical="center"/>
    </xf>
    <xf numFmtId="0" fontId="67" fillId="0" borderId="176" xfId="0" applyFont="1" applyFill="1" applyBorder="1" applyAlignment="1">
      <alignment horizontal="left" vertical="center"/>
    </xf>
    <xf numFmtId="0" fontId="67" fillId="0" borderId="180" xfId="0" applyFont="1" applyFill="1" applyBorder="1" applyAlignment="1">
      <alignment horizontal="left" vertical="center"/>
    </xf>
    <xf numFmtId="0" fontId="67" fillId="0" borderId="169" xfId="0" applyFont="1" applyFill="1" applyBorder="1" applyAlignment="1">
      <alignment horizontal="center" vertical="center" wrapText="1"/>
    </xf>
    <xf numFmtId="0" fontId="67" fillId="0" borderId="246" xfId="0" applyFont="1" applyFill="1" applyBorder="1" applyAlignment="1">
      <alignment horizontal="center" vertical="center" wrapText="1"/>
    </xf>
    <xf numFmtId="0" fontId="67" fillId="0" borderId="170" xfId="0" applyFont="1" applyFill="1" applyBorder="1" applyAlignment="1">
      <alignment horizontal="center" vertical="center" wrapText="1"/>
    </xf>
    <xf numFmtId="0" fontId="67" fillId="0" borderId="169" xfId="0" applyFont="1" applyFill="1" applyBorder="1" applyAlignment="1">
      <alignment horizontal="center" vertical="center"/>
    </xf>
    <xf numFmtId="0" fontId="67" fillId="0" borderId="246" xfId="0" applyFont="1" applyFill="1" applyBorder="1" applyAlignment="1">
      <alignment horizontal="center" vertical="center"/>
    </xf>
    <xf numFmtId="0" fontId="67" fillId="0" borderId="170" xfId="0" applyFont="1" applyFill="1" applyBorder="1" applyAlignment="1">
      <alignment horizontal="center" vertical="center"/>
    </xf>
    <xf numFmtId="0" fontId="67" fillId="0" borderId="187" xfId="0" applyFont="1" applyFill="1" applyBorder="1" applyAlignment="1">
      <alignment horizontal="center" vertical="center"/>
    </xf>
    <xf numFmtId="0" fontId="68" fillId="0" borderId="11" xfId="0" applyFont="1" applyFill="1" applyBorder="1" applyAlignment="1">
      <alignment horizontal="center" vertical="center"/>
    </xf>
    <xf numFmtId="0" fontId="83" fillId="0" borderId="187" xfId="0" applyFont="1" applyFill="1" applyBorder="1" applyAlignment="1">
      <alignment horizontal="left" vertical="center"/>
    </xf>
    <xf numFmtId="0" fontId="83" fillId="0" borderId="188" xfId="0" applyFont="1" applyFill="1" applyBorder="1" applyAlignment="1">
      <alignment horizontal="left" vertical="center"/>
    </xf>
    <xf numFmtId="0" fontId="83" fillId="0" borderId="54" xfId="0" applyFont="1" applyFill="1" applyBorder="1" applyAlignment="1">
      <alignment horizontal="left" vertical="center"/>
    </xf>
    <xf numFmtId="0" fontId="83" fillId="0" borderId="142" xfId="0" applyFont="1" applyFill="1" applyBorder="1" applyAlignment="1">
      <alignment horizontal="left" vertical="center"/>
    </xf>
    <xf numFmtId="0" fontId="83" fillId="0" borderId="176" xfId="0" applyFont="1" applyFill="1" applyBorder="1" applyAlignment="1">
      <alignment horizontal="center" vertical="center"/>
    </xf>
    <xf numFmtId="0" fontId="67" fillId="0" borderId="176" xfId="0" applyFont="1" applyFill="1" applyBorder="1" applyAlignment="1">
      <alignment horizontal="center" vertical="center"/>
    </xf>
    <xf numFmtId="0" fontId="67" fillId="0" borderId="179" xfId="0" applyFont="1" applyFill="1" applyBorder="1" applyAlignment="1">
      <alignment horizontal="center" vertical="center"/>
    </xf>
    <xf numFmtId="0" fontId="67" fillId="0" borderId="180" xfId="0" applyFont="1" applyFill="1" applyBorder="1" applyAlignment="1">
      <alignment horizontal="center" vertical="center"/>
    </xf>
    <xf numFmtId="0" fontId="83" fillId="0" borderId="176" xfId="0" applyFont="1" applyFill="1" applyBorder="1" applyAlignment="1">
      <alignment horizontal="left" vertical="center"/>
    </xf>
    <xf numFmtId="0" fontId="83" fillId="0" borderId="183" xfId="0" applyFont="1" applyFill="1" applyBorder="1" applyAlignment="1">
      <alignment horizontal="left" vertical="center"/>
    </xf>
    <xf numFmtId="0" fontId="67" fillId="0" borderId="235" xfId="0" applyFont="1" applyFill="1" applyBorder="1" applyAlignment="1">
      <alignment horizontal="center" vertical="center"/>
    </xf>
    <xf numFmtId="0" fontId="67" fillId="0" borderId="2" xfId="0" applyFont="1" applyFill="1" applyBorder="1" applyAlignment="1">
      <alignment horizontal="center" vertical="center"/>
    </xf>
    <xf numFmtId="0" fontId="67" fillId="0" borderId="10" xfId="0" applyFont="1" applyFill="1" applyBorder="1" applyAlignment="1">
      <alignment horizontal="center" vertical="center"/>
    </xf>
    <xf numFmtId="0" fontId="83" fillId="0" borderId="1" xfId="0" applyFont="1" applyFill="1" applyBorder="1" applyAlignment="1">
      <alignment horizontal="left" vertical="center"/>
    </xf>
    <xf numFmtId="0" fontId="83" fillId="0" borderId="97" xfId="0" applyFont="1" applyFill="1" applyBorder="1" applyAlignment="1">
      <alignment horizontal="left" vertical="center"/>
    </xf>
    <xf numFmtId="0" fontId="110" fillId="0" borderId="21" xfId="0" applyFont="1" applyFill="1" applyBorder="1" applyAlignment="1">
      <alignment horizontal="left" vertical="center"/>
    </xf>
    <xf numFmtId="0" fontId="110" fillId="0" borderId="15" xfId="0" applyFont="1" applyFill="1" applyBorder="1" applyAlignment="1">
      <alignment horizontal="left" vertical="center"/>
    </xf>
    <xf numFmtId="0" fontId="67" fillId="0" borderId="234" xfId="0" applyFont="1" applyFill="1" applyBorder="1" applyAlignment="1">
      <alignment horizontal="center" vertical="center" wrapText="1"/>
    </xf>
    <xf numFmtId="0" fontId="67" fillId="0" borderId="235" xfId="0" applyFont="1" applyFill="1" applyBorder="1" applyAlignment="1">
      <alignment horizontal="center" vertical="center" wrapText="1"/>
    </xf>
    <xf numFmtId="0" fontId="67" fillId="0" borderId="236" xfId="0" applyFont="1" applyFill="1" applyBorder="1" applyAlignment="1">
      <alignment horizontal="center" vertical="center" wrapText="1"/>
    </xf>
    <xf numFmtId="0" fontId="67" fillId="0" borderId="234" xfId="0" applyFont="1" applyFill="1" applyBorder="1" applyAlignment="1">
      <alignment horizontal="center" vertical="center"/>
    </xf>
    <xf numFmtId="0" fontId="67" fillId="0" borderId="236" xfId="0" applyFont="1" applyFill="1" applyBorder="1" applyAlignment="1">
      <alignment horizontal="center" vertical="center"/>
    </xf>
    <xf numFmtId="0" fontId="67" fillId="0" borderId="237" xfId="0" applyFont="1" applyFill="1" applyBorder="1" applyAlignment="1">
      <alignment horizontal="center" vertical="center"/>
    </xf>
    <xf numFmtId="0" fontId="67" fillId="0" borderId="2" xfId="0" applyFont="1" applyFill="1" applyBorder="1" applyAlignment="1">
      <alignment horizontal="left" vertical="center" wrapText="1"/>
    </xf>
    <xf numFmtId="0" fontId="67" fillId="0" borderId="1" xfId="0" applyFont="1" applyFill="1" applyBorder="1" applyAlignment="1">
      <alignment horizontal="left" vertical="center" wrapText="1"/>
    </xf>
    <xf numFmtId="0" fontId="67" fillId="0" borderId="10" xfId="0" applyFont="1" applyFill="1" applyBorder="1" applyAlignment="1">
      <alignment horizontal="left" vertical="center" wrapText="1"/>
    </xf>
    <xf numFmtId="0" fontId="68" fillId="0" borderId="234" xfId="0" applyFont="1" applyFill="1" applyBorder="1" applyAlignment="1">
      <alignment horizontal="center" vertical="center"/>
    </xf>
    <xf numFmtId="0" fontId="67" fillId="0" borderId="50" xfId="0" applyFont="1" applyFill="1" applyBorder="1" applyAlignment="1">
      <alignment horizontal="left" vertical="center"/>
    </xf>
    <xf numFmtId="0" fontId="67" fillId="0" borderId="54" xfId="0" applyFont="1" applyFill="1" applyBorder="1" applyAlignment="1">
      <alignment horizontal="left" vertical="center"/>
    </xf>
    <xf numFmtId="0" fontId="83" fillId="0" borderId="100" xfId="0" applyFont="1" applyFill="1" applyBorder="1" applyAlignment="1">
      <alignment horizontal="left" vertical="center"/>
    </xf>
    <xf numFmtId="0" fontId="83" fillId="0" borderId="138" xfId="0" applyFont="1" applyFill="1" applyBorder="1" applyAlignment="1">
      <alignment horizontal="left" vertical="center"/>
    </xf>
    <xf numFmtId="0" fontId="83" fillId="0" borderId="139" xfId="0" applyFont="1" applyFill="1" applyBorder="1" applyAlignment="1">
      <alignment horizontal="left" vertical="center"/>
    </xf>
    <xf numFmtId="0" fontId="67" fillId="0" borderId="23" xfId="0" applyFont="1" applyFill="1" applyBorder="1" applyAlignment="1">
      <alignment horizontal="left" vertical="center" wrapText="1"/>
    </xf>
    <xf numFmtId="0" fontId="67" fillId="0" borderId="8" xfId="0" applyFont="1" applyFill="1" applyBorder="1" applyAlignment="1">
      <alignment horizontal="left" vertical="center" wrapText="1"/>
    </xf>
    <xf numFmtId="0" fontId="67" fillId="0" borderId="27" xfId="0" applyFont="1" applyFill="1" applyBorder="1" applyAlignment="1">
      <alignment horizontal="left" vertical="center" wrapText="1"/>
    </xf>
    <xf numFmtId="0" fontId="83" fillId="0" borderId="9" xfId="0" applyFont="1" applyFill="1" applyBorder="1" applyAlignment="1">
      <alignment horizontal="left" vertical="center"/>
    </xf>
    <xf numFmtId="0" fontId="83" fillId="0" borderId="8" xfId="0" applyFont="1" applyFill="1" applyBorder="1" applyAlignment="1">
      <alignment horizontal="left" vertical="center"/>
    </xf>
    <xf numFmtId="0" fontId="83" fillId="0" borderId="75" xfId="0" applyFont="1" applyFill="1" applyBorder="1" applyAlignment="1">
      <alignment horizontal="left" vertical="center"/>
    </xf>
    <xf numFmtId="0" fontId="67" fillId="0" borderId="101" xfId="0" applyFont="1" applyFill="1" applyBorder="1" applyAlignment="1">
      <alignment horizontal="left" vertical="center"/>
    </xf>
    <xf numFmtId="0" fontId="67" fillId="0" borderId="1" xfId="0" applyFont="1" applyFill="1" applyBorder="1" applyAlignment="1">
      <alignment horizontal="left" vertical="center"/>
    </xf>
    <xf numFmtId="0" fontId="67" fillId="0" borderId="10" xfId="0" applyFont="1" applyFill="1" applyBorder="1" applyAlignment="1">
      <alignment horizontal="left" vertical="center"/>
    </xf>
    <xf numFmtId="0" fontId="83" fillId="0" borderId="1" xfId="0" applyFont="1" applyFill="1" applyBorder="1" applyAlignment="1">
      <alignment horizontal="center" vertical="center"/>
    </xf>
    <xf numFmtId="0" fontId="67" fillId="0" borderId="1" xfId="0" applyFont="1" applyFill="1" applyBorder="1" applyAlignment="1">
      <alignment horizontal="center" vertical="center"/>
    </xf>
    <xf numFmtId="0" fontId="83" fillId="0" borderId="179" xfId="0" applyFont="1" applyFill="1" applyBorder="1" applyAlignment="1">
      <alignment horizontal="left" vertical="center"/>
    </xf>
    <xf numFmtId="0" fontId="83" fillId="0" borderId="5" xfId="0" applyFont="1" applyFill="1" applyBorder="1" applyAlignment="1">
      <alignment horizontal="left" vertical="center"/>
    </xf>
    <xf numFmtId="0" fontId="67" fillId="0" borderId="95" xfId="0" applyFont="1" applyFill="1" applyBorder="1" applyAlignment="1">
      <alignment horizontal="center" vertical="center"/>
    </xf>
    <xf numFmtId="0" fontId="67" fillId="0" borderId="103" xfId="0" applyFont="1" applyFill="1" applyBorder="1" applyAlignment="1">
      <alignment horizontal="center" vertical="center"/>
    </xf>
    <xf numFmtId="0" fontId="67" fillId="0" borderId="77" xfId="0" applyFont="1" applyFill="1" applyBorder="1" applyAlignment="1">
      <alignment horizontal="center" vertical="center"/>
    </xf>
    <xf numFmtId="0" fontId="83" fillId="0" borderId="42" xfId="0" applyFont="1" applyFill="1" applyBorder="1" applyAlignment="1">
      <alignment horizontal="left" vertical="center"/>
    </xf>
    <xf numFmtId="0" fontId="67" fillId="0" borderId="3" xfId="0" applyFont="1" applyFill="1" applyBorder="1" applyAlignment="1">
      <alignment horizontal="center" vertical="center"/>
    </xf>
    <xf numFmtId="0" fontId="67" fillId="0" borderId="0" xfId="0" applyFont="1" applyFill="1" applyBorder="1" applyAlignment="1">
      <alignment horizontal="center" vertical="center"/>
    </xf>
    <xf numFmtId="0" fontId="67" fillId="0" borderId="4" xfId="0" applyFont="1" applyFill="1" applyBorder="1" applyAlignment="1">
      <alignment horizontal="center" vertical="center"/>
    </xf>
    <xf numFmtId="0" fontId="67" fillId="0" borderId="3" xfId="0" applyFont="1" applyFill="1" applyBorder="1" applyAlignment="1">
      <alignment horizontal="left" vertical="center"/>
    </xf>
    <xf numFmtId="0" fontId="67" fillId="0" borderId="183" xfId="0" applyFont="1" applyFill="1" applyBorder="1" applyAlignment="1">
      <alignment horizontal="left" vertical="center"/>
    </xf>
    <xf numFmtId="0" fontId="67" fillId="0" borderId="58" xfId="0" applyFont="1" applyFill="1" applyBorder="1" applyAlignment="1">
      <alignment horizontal="left" vertical="center"/>
    </xf>
    <xf numFmtId="0" fontId="0" fillId="0" borderId="21" xfId="0" applyFont="1" applyFill="1" applyBorder="1" applyAlignment="1">
      <alignment vertical="center"/>
    </xf>
    <xf numFmtId="0" fontId="0" fillId="0" borderId="15" xfId="0" applyFont="1" applyFill="1" applyBorder="1" applyAlignment="1">
      <alignment vertical="center"/>
    </xf>
    <xf numFmtId="0" fontId="0" fillId="0" borderId="126" xfId="0" applyFont="1" applyFill="1" applyBorder="1" applyAlignment="1">
      <alignment vertical="center"/>
    </xf>
    <xf numFmtId="0" fontId="0" fillId="0" borderId="28" xfId="0" applyFont="1" applyFill="1" applyBorder="1" applyAlignment="1">
      <alignment vertical="center"/>
    </xf>
    <xf numFmtId="0" fontId="0" fillId="0" borderId="0" xfId="0" applyFont="1" applyFill="1" applyBorder="1" applyAlignment="1">
      <alignment vertical="center"/>
    </xf>
    <xf numFmtId="0" fontId="0" fillId="0" borderId="4" xfId="0" applyFont="1" applyFill="1" applyBorder="1" applyAlignment="1">
      <alignment vertical="center"/>
    </xf>
    <xf numFmtId="0" fontId="0" fillId="0" borderId="98" xfId="0" applyFont="1" applyFill="1" applyBorder="1" applyAlignment="1">
      <alignment vertical="center"/>
    </xf>
    <xf numFmtId="0" fontId="0" fillId="0" borderId="215" xfId="0" applyFont="1" applyFill="1" applyBorder="1" applyAlignment="1">
      <alignment vertical="center"/>
    </xf>
    <xf numFmtId="0" fontId="0" fillId="0" borderId="74" xfId="0" applyFont="1" applyFill="1" applyBorder="1" applyAlignment="1">
      <alignment vertical="center"/>
    </xf>
    <xf numFmtId="0" fontId="68" fillId="0" borderId="64" xfId="0" applyFont="1" applyFill="1" applyBorder="1" applyAlignment="1">
      <alignment horizontal="center" vertical="center"/>
    </xf>
    <xf numFmtId="0" fontId="110" fillId="0" borderId="21" xfId="0" applyFont="1" applyFill="1" applyBorder="1" applyAlignment="1">
      <alignment vertical="center"/>
    </xf>
    <xf numFmtId="0" fontId="110" fillId="0" borderId="15" xfId="0" applyFont="1" applyFill="1" applyBorder="1" applyAlignment="1">
      <alignment vertical="center"/>
    </xf>
    <xf numFmtId="0" fontId="67" fillId="0" borderId="9" xfId="0" applyFont="1" applyFill="1" applyBorder="1" applyAlignment="1">
      <alignment horizontal="left" vertical="center" wrapText="1"/>
    </xf>
    <xf numFmtId="0" fontId="67" fillId="0" borderId="8" xfId="0" applyFont="1" applyFill="1" applyBorder="1" applyAlignment="1">
      <alignment horizontal="center" vertical="center"/>
    </xf>
    <xf numFmtId="0" fontId="67" fillId="0" borderId="27" xfId="0" applyFont="1" applyFill="1" applyBorder="1" applyAlignment="1">
      <alignment horizontal="center" vertical="center"/>
    </xf>
    <xf numFmtId="0" fontId="67" fillId="0" borderId="7" xfId="0" applyFont="1" applyFill="1" applyBorder="1" applyAlignment="1">
      <alignment horizontal="center" vertical="center"/>
    </xf>
    <xf numFmtId="0" fontId="83" fillId="0" borderId="7" xfId="0" applyFont="1" applyFill="1" applyBorder="1" applyAlignment="1">
      <alignment horizontal="left" vertical="center"/>
    </xf>
    <xf numFmtId="0" fontId="83" fillId="0" borderId="37" xfId="0" applyFont="1" applyFill="1" applyBorder="1" applyAlignment="1">
      <alignment horizontal="left" vertical="center"/>
    </xf>
    <xf numFmtId="0" fontId="67" fillId="0" borderId="240" xfId="0" applyFont="1" applyFill="1" applyBorder="1" applyAlignment="1">
      <alignment horizontal="center" vertical="center"/>
    </xf>
    <xf numFmtId="0" fontId="67" fillId="0" borderId="137" xfId="0" applyFont="1" applyFill="1" applyBorder="1" applyAlignment="1">
      <alignment horizontal="left" vertical="center"/>
    </xf>
    <xf numFmtId="0" fontId="67" fillId="0" borderId="138" xfId="0" applyFont="1" applyFill="1" applyBorder="1" applyAlignment="1">
      <alignment horizontal="left" vertical="center"/>
    </xf>
    <xf numFmtId="0" fontId="67" fillId="0" borderId="100" xfId="0" applyFont="1" applyFill="1" applyBorder="1" applyAlignment="1">
      <alignment horizontal="left" vertical="center" wrapText="1"/>
    </xf>
    <xf numFmtId="0" fontId="67" fillId="0" borderId="100" xfId="0" applyFont="1" applyFill="1" applyBorder="1" applyAlignment="1">
      <alignment horizontal="center" vertical="center"/>
    </xf>
    <xf numFmtId="0" fontId="67" fillId="0" borderId="100" xfId="0" applyFont="1" applyFill="1" applyBorder="1" applyAlignment="1">
      <alignment horizontal="left" vertical="center"/>
    </xf>
    <xf numFmtId="0" fontId="67" fillId="0" borderId="139" xfId="0" applyFont="1" applyFill="1" applyBorder="1" applyAlignment="1">
      <alignment horizontal="left" vertical="center"/>
    </xf>
    <xf numFmtId="0" fontId="67" fillId="0" borderId="9" xfId="0" applyFont="1" applyFill="1" applyBorder="1" applyAlignment="1">
      <alignment horizontal="center" vertical="center"/>
    </xf>
    <xf numFmtId="0" fontId="216" fillId="0" borderId="0" xfId="0" applyFont="1" applyFill="1" applyAlignment="1">
      <alignment horizontal="center" vertical="center"/>
    </xf>
    <xf numFmtId="0" fontId="120" fillId="0" borderId="60" xfId="0" applyFont="1" applyFill="1" applyBorder="1" applyAlignment="1">
      <alignment horizontal="right" vertical="center"/>
    </xf>
    <xf numFmtId="0" fontId="120" fillId="0" borderId="60" xfId="0" applyFont="1" applyFill="1" applyBorder="1" applyAlignment="1">
      <alignment horizontal="left" vertical="center" shrinkToFit="1"/>
    </xf>
    <xf numFmtId="0" fontId="120" fillId="0" borderId="60" xfId="0" applyFont="1" applyFill="1" applyBorder="1" applyAlignment="1">
      <alignment horizontal="left" vertical="center"/>
    </xf>
    <xf numFmtId="0" fontId="67" fillId="0" borderId="131" xfId="0" applyFont="1" applyFill="1" applyBorder="1" applyAlignment="1">
      <alignment horizontal="left" vertical="center"/>
    </xf>
    <xf numFmtId="0" fontId="67" fillId="0" borderId="95" xfId="0" applyFont="1" applyFill="1" applyBorder="1" applyAlignment="1">
      <alignment horizontal="left" vertical="center"/>
    </xf>
    <xf numFmtId="0" fontId="67" fillId="0" borderId="77" xfId="0" applyFont="1" applyFill="1" applyBorder="1" applyAlignment="1">
      <alignment horizontal="left" vertical="center"/>
    </xf>
    <xf numFmtId="0" fontId="67" fillId="0" borderId="103" xfId="0" applyFont="1" applyFill="1" applyBorder="1" applyAlignment="1">
      <alignment horizontal="left" vertical="center"/>
    </xf>
    <xf numFmtId="0" fontId="67" fillId="0" borderId="76" xfId="0" applyFont="1" applyFill="1" applyBorder="1" applyAlignment="1">
      <alignment horizontal="left" vertical="center"/>
    </xf>
    <xf numFmtId="0" fontId="67" fillId="0" borderId="215" xfId="0" applyFont="1" applyFill="1" applyBorder="1" applyAlignment="1">
      <alignment horizontal="left" vertical="center" wrapText="1"/>
    </xf>
    <xf numFmtId="0" fontId="0" fillId="0" borderId="7" xfId="0" applyFont="1" applyFill="1" applyBorder="1" applyAlignment="1">
      <alignment horizontal="center" vertical="center" wrapText="1"/>
    </xf>
    <xf numFmtId="0" fontId="0" fillId="0" borderId="9" xfId="0" applyFont="1" applyFill="1" applyBorder="1" applyAlignment="1">
      <alignment horizontal="center" vertical="center" shrinkToFit="1"/>
    </xf>
    <xf numFmtId="0" fontId="0" fillId="0" borderId="27" xfId="0" applyFont="1" applyFill="1" applyBorder="1" applyAlignment="1">
      <alignment horizontal="center" vertical="center" shrinkToFit="1"/>
    </xf>
    <xf numFmtId="1" fontId="0" fillId="0" borderId="9" xfId="0" applyNumberFormat="1" applyFont="1" applyFill="1" applyBorder="1" applyAlignment="1">
      <alignment horizontal="center" vertical="center" shrinkToFit="1"/>
    </xf>
    <xf numFmtId="1" fontId="0" fillId="0" borderId="8" xfId="0" applyNumberFormat="1" applyFont="1" applyFill="1" applyBorder="1" applyAlignment="1">
      <alignment horizontal="center" vertical="center" shrinkToFit="1"/>
    </xf>
    <xf numFmtId="1" fontId="0" fillId="0" borderId="27" xfId="0" applyNumberFormat="1" applyFont="1" applyFill="1" applyBorder="1" applyAlignment="1">
      <alignment horizontal="center" vertical="center" shrinkToFit="1"/>
    </xf>
    <xf numFmtId="0" fontId="0" fillId="0" borderId="7" xfId="0" applyFont="1" applyFill="1" applyBorder="1" applyAlignment="1">
      <alignment horizontal="center" vertical="center"/>
    </xf>
    <xf numFmtId="0" fontId="0" fillId="0" borderId="2" xfId="0" applyFont="1" applyFill="1" applyBorder="1" applyAlignment="1">
      <alignment horizontal="left" vertical="center" shrinkToFit="1"/>
    </xf>
    <xf numFmtId="0" fontId="0" fillId="0" borderId="13" xfId="0" applyFont="1" applyFill="1" applyBorder="1" applyAlignment="1">
      <alignment horizontal="center" shrinkToFit="1"/>
    </xf>
    <xf numFmtId="0" fontId="0" fillId="0" borderId="6" xfId="0" applyFont="1" applyFill="1" applyBorder="1" applyAlignment="1">
      <alignment horizontal="center" shrinkToFit="1"/>
    </xf>
    <xf numFmtId="0" fontId="75" fillId="0" borderId="0" xfId="0" applyFont="1" applyFill="1" applyAlignment="1">
      <alignment horizontal="right" vertical="top"/>
    </xf>
    <xf numFmtId="0" fontId="67" fillId="0" borderId="13" xfId="0" applyFont="1" applyFill="1" applyBorder="1" applyAlignment="1">
      <alignment horizontal="right" shrinkToFit="1"/>
    </xf>
    <xf numFmtId="0" fontId="67" fillId="0" borderId="13" xfId="0" applyFont="1" applyFill="1" applyBorder="1" applyAlignment="1">
      <alignment horizontal="left" shrinkToFit="1"/>
    </xf>
    <xf numFmtId="0" fontId="67" fillId="0" borderId="13" xfId="0" applyFont="1" applyFill="1" applyBorder="1" applyAlignment="1">
      <alignment horizontal="center" shrinkToFit="1"/>
    </xf>
    <xf numFmtId="0" fontId="70" fillId="0" borderId="13" xfId="0" applyFont="1" applyFill="1" applyBorder="1" applyAlignment="1">
      <alignment shrinkToFit="1"/>
    </xf>
    <xf numFmtId="0" fontId="0" fillId="0" borderId="8" xfId="0" applyNumberFormat="1" applyFont="1" applyFill="1" applyBorder="1" applyAlignment="1">
      <alignment horizontal="center" vertical="center" shrinkToFit="1"/>
    </xf>
    <xf numFmtId="0" fontId="96" fillId="0" borderId="9" xfId="0" applyFont="1" applyFill="1" applyBorder="1" applyAlignment="1">
      <alignment horizontal="left" vertical="center" wrapText="1"/>
    </xf>
    <xf numFmtId="0" fontId="96" fillId="0" borderId="8" xfId="0" applyFont="1" applyFill="1" applyBorder="1" applyAlignment="1">
      <alignment horizontal="left" vertical="center" wrapText="1"/>
    </xf>
    <xf numFmtId="0" fontId="96" fillId="0" borderId="27" xfId="0" applyFont="1" applyFill="1" applyBorder="1" applyAlignment="1">
      <alignment horizontal="left" vertical="center" wrapText="1"/>
    </xf>
    <xf numFmtId="0" fontId="0" fillId="0" borderId="5" xfId="0" applyFont="1" applyFill="1" applyBorder="1" applyAlignment="1">
      <alignment horizontal="right"/>
    </xf>
    <xf numFmtId="0" fontId="0" fillId="0" borderId="13" xfId="0" applyFont="1" applyFill="1" applyBorder="1" applyAlignment="1">
      <alignment horizontal="right"/>
    </xf>
    <xf numFmtId="187" fontId="0" fillId="0" borderId="122" xfId="0" applyNumberFormat="1" applyFont="1" applyFill="1" applyBorder="1" applyAlignment="1">
      <alignment horizontal="center" vertical="center" shrinkToFit="1"/>
    </xf>
    <xf numFmtId="187" fontId="0" fillId="0" borderId="118" xfId="0" applyNumberFormat="1" applyFont="1" applyFill="1" applyBorder="1" applyAlignment="1">
      <alignment horizontal="center" vertical="center" shrinkToFit="1"/>
    </xf>
    <xf numFmtId="198" fontId="0" fillId="0" borderId="122" xfId="0" applyNumberFormat="1" applyFont="1" applyFill="1" applyBorder="1" applyAlignment="1">
      <alignment horizontal="center" vertical="center" wrapText="1"/>
    </xf>
    <xf numFmtId="198" fontId="0" fillId="0" borderId="123" xfId="0" applyNumberFormat="1" applyFont="1" applyFill="1" applyBorder="1" applyAlignment="1">
      <alignment horizontal="center" vertical="center" wrapText="1"/>
    </xf>
    <xf numFmtId="0" fontId="0" fillId="0" borderId="122" xfId="0" applyFont="1" applyFill="1" applyBorder="1" applyAlignment="1">
      <alignment horizontal="center" vertical="center" wrapText="1" shrinkToFit="1"/>
    </xf>
    <xf numFmtId="0" fontId="0" fillId="0" borderId="118" xfId="0" applyFont="1" applyFill="1" applyBorder="1" applyAlignment="1">
      <alignment horizontal="center" vertical="center" wrapText="1" shrinkToFit="1"/>
    </xf>
    <xf numFmtId="0" fontId="0" fillId="0" borderId="123" xfId="0" applyFont="1" applyFill="1" applyBorder="1" applyAlignment="1">
      <alignment horizontal="center" vertical="center" wrapText="1" shrinkToFit="1"/>
    </xf>
    <xf numFmtId="0" fontId="0" fillId="0" borderId="32" xfId="0" applyFont="1" applyFill="1" applyBorder="1" applyAlignment="1">
      <alignment horizontal="center" vertical="center" wrapText="1" shrinkToFit="1"/>
    </xf>
    <xf numFmtId="0" fontId="0" fillId="0" borderId="33" xfId="0" applyFont="1" applyFill="1" applyBorder="1" applyAlignment="1">
      <alignment horizontal="center" vertical="center" wrapText="1" shrinkToFit="1"/>
    </xf>
    <xf numFmtId="0" fontId="0" fillId="0" borderId="121" xfId="0" applyFont="1" applyFill="1" applyBorder="1" applyAlignment="1">
      <alignment horizontal="center" vertical="center" wrapText="1" shrinkToFit="1"/>
    </xf>
    <xf numFmtId="187" fontId="0" fillId="0" borderId="19" xfId="0" applyNumberFormat="1" applyFont="1" applyFill="1" applyBorder="1" applyAlignment="1">
      <alignment horizontal="center" vertical="center" shrinkToFit="1"/>
    </xf>
    <xf numFmtId="187" fontId="0" fillId="0" borderId="52" xfId="0" applyNumberFormat="1" applyFont="1" applyFill="1" applyBorder="1" applyAlignment="1">
      <alignment horizontal="center" vertical="center" shrinkToFit="1"/>
    </xf>
    <xf numFmtId="198" fontId="0" fillId="0" borderId="19" xfId="0" applyNumberFormat="1" applyFont="1" applyFill="1" applyBorder="1" applyAlignment="1">
      <alignment horizontal="center" vertical="center" wrapText="1"/>
    </xf>
    <xf numFmtId="198" fontId="0" fillId="0" borderId="20" xfId="0" applyNumberFormat="1" applyFont="1" applyFill="1" applyBorder="1" applyAlignment="1">
      <alignment horizontal="center" vertical="center" wrapText="1"/>
    </xf>
    <xf numFmtId="0" fontId="0" fillId="8" borderId="7" xfId="0" applyFont="1" applyFill="1" applyBorder="1" applyAlignment="1">
      <alignment horizontal="center" vertical="center"/>
    </xf>
    <xf numFmtId="0" fontId="75" fillId="8" borderId="9" xfId="0" applyFont="1" applyFill="1" applyBorder="1" applyAlignment="1">
      <alignment horizontal="left" vertical="center" wrapText="1" shrinkToFit="1"/>
    </xf>
    <xf numFmtId="0" fontId="75" fillId="8" borderId="8" xfId="0" applyFont="1" applyFill="1" applyBorder="1" applyAlignment="1">
      <alignment horizontal="left" vertical="center" wrapText="1" shrinkToFit="1"/>
    </xf>
    <xf numFmtId="0" fontId="75" fillId="8" borderId="27" xfId="0" applyFont="1" applyFill="1" applyBorder="1" applyAlignment="1">
      <alignment horizontal="left" vertical="center" wrapText="1" shrinkToFit="1"/>
    </xf>
    <xf numFmtId="56" fontId="0" fillId="8" borderId="9" xfId="0" applyNumberFormat="1" applyFont="1" applyFill="1" applyBorder="1" applyAlignment="1">
      <alignment horizontal="center" vertical="center" shrinkToFit="1"/>
    </xf>
    <xf numFmtId="0" fontId="0" fillId="8" borderId="8" xfId="0" applyFont="1" applyFill="1" applyBorder="1" applyAlignment="1">
      <alignment horizontal="center" vertical="center" shrinkToFit="1"/>
    </xf>
    <xf numFmtId="198" fontId="0" fillId="8" borderId="9" xfId="0" applyNumberFormat="1" applyFont="1" applyFill="1" applyBorder="1" applyAlignment="1">
      <alignment horizontal="center" vertical="center" wrapText="1"/>
    </xf>
    <xf numFmtId="198" fontId="0" fillId="8" borderId="27" xfId="0" applyNumberFormat="1" applyFont="1" applyFill="1" applyBorder="1" applyAlignment="1">
      <alignment horizontal="center" vertical="center" wrapText="1"/>
    </xf>
    <xf numFmtId="0" fontId="96" fillId="0" borderId="7" xfId="7" applyNumberFormat="1" applyFont="1" applyFill="1" applyBorder="1" applyAlignment="1">
      <alignment horizontal="center" vertical="center" textRotation="255" shrinkToFit="1"/>
    </xf>
    <xf numFmtId="0" fontId="0" fillId="0" borderId="17" xfId="0" applyFont="1" applyFill="1" applyBorder="1" applyAlignment="1">
      <alignment horizontal="center" vertical="center" wrapText="1" shrinkToFit="1"/>
    </xf>
    <xf numFmtId="0" fontId="0" fillId="0" borderId="30" xfId="0" applyFont="1" applyFill="1" applyBorder="1" applyAlignment="1">
      <alignment horizontal="center" vertical="center" wrapText="1" shrinkToFit="1"/>
    </xf>
    <xf numFmtId="0" fontId="0" fillId="0" borderId="18" xfId="0" applyFont="1" applyFill="1" applyBorder="1" applyAlignment="1">
      <alignment horizontal="center" vertical="center" wrapText="1" shrinkToFit="1"/>
    </xf>
    <xf numFmtId="187" fontId="0" fillId="0" borderId="17" xfId="0" applyNumberFormat="1" applyFont="1" applyFill="1" applyBorder="1" applyAlignment="1">
      <alignment horizontal="center" vertical="center" shrinkToFit="1"/>
    </xf>
    <xf numFmtId="187" fontId="0" fillId="0" borderId="30" xfId="0" applyNumberFormat="1" applyFont="1" applyFill="1" applyBorder="1" applyAlignment="1">
      <alignment horizontal="center" vertical="center" shrinkToFit="1"/>
    </xf>
    <xf numFmtId="198" fontId="0" fillId="0" borderId="17" xfId="0" applyNumberFormat="1" applyFont="1" applyFill="1" applyBorder="1" applyAlignment="1">
      <alignment horizontal="center" vertical="center" wrapText="1"/>
    </xf>
    <xf numFmtId="198" fontId="0" fillId="0" borderId="18" xfId="0" applyNumberFormat="1" applyFont="1" applyFill="1" applyBorder="1" applyAlignment="1">
      <alignment horizontal="center" vertical="center" wrapText="1"/>
    </xf>
    <xf numFmtId="0" fontId="0" fillId="0" borderId="140" xfId="0" applyFont="1" applyFill="1" applyBorder="1" applyAlignment="1">
      <alignment horizontal="center" vertical="center" wrapText="1" shrinkToFit="1"/>
    </xf>
    <xf numFmtId="0" fontId="0" fillId="0" borderId="84" xfId="0" applyFont="1" applyFill="1" applyBorder="1" applyAlignment="1">
      <alignment horizontal="center" vertical="center" wrapText="1" shrinkToFit="1"/>
    </xf>
    <xf numFmtId="0" fontId="0" fillId="0" borderId="141" xfId="0" applyFont="1" applyFill="1" applyBorder="1" applyAlignment="1">
      <alignment horizontal="center" vertical="center" wrapText="1" shrinkToFit="1"/>
    </xf>
    <xf numFmtId="0" fontId="0" fillId="0" borderId="19" xfId="0" applyFont="1" applyFill="1" applyBorder="1" applyAlignment="1">
      <alignment horizontal="center" vertical="center" wrapText="1" shrinkToFit="1"/>
    </xf>
    <xf numFmtId="0" fontId="0" fillId="0" borderId="52" xfId="0" applyFont="1" applyFill="1" applyBorder="1" applyAlignment="1">
      <alignment horizontal="center" vertical="center" wrapText="1" shrinkToFit="1"/>
    </xf>
    <xf numFmtId="0" fontId="0" fillId="0" borderId="20" xfId="0" applyFont="1" applyFill="1" applyBorder="1" applyAlignment="1">
      <alignment horizontal="center" vertical="center" wrapText="1" shrinkToFit="1"/>
    </xf>
    <xf numFmtId="198" fontId="0" fillId="0" borderId="9" xfId="0" applyNumberFormat="1" applyFont="1" applyFill="1" applyBorder="1" applyAlignment="1">
      <alignment horizontal="center" vertical="center" shrinkToFit="1"/>
    </xf>
    <xf numFmtId="198" fontId="0" fillId="0" borderId="27" xfId="0" applyNumberFormat="1" applyFont="1" applyFill="1" applyBorder="1" applyAlignment="1">
      <alignment horizontal="center" vertical="center" shrinkToFit="1"/>
    </xf>
    <xf numFmtId="0" fontId="0" fillId="0" borderId="7" xfId="0" applyFont="1" applyFill="1" applyBorder="1" applyAlignment="1">
      <alignment horizontal="left" vertical="center" shrinkToFit="1"/>
    </xf>
    <xf numFmtId="0" fontId="0" fillId="0" borderId="9" xfId="2" applyFont="1" applyFill="1" applyBorder="1" applyAlignment="1" applyProtection="1">
      <alignment horizontal="left" vertical="center" shrinkToFit="1"/>
    </xf>
    <xf numFmtId="0" fontId="0" fillId="0" borderId="8" xfId="2" applyFont="1" applyFill="1" applyBorder="1" applyAlignment="1" applyProtection="1">
      <alignment horizontal="left" vertical="center" shrinkToFit="1"/>
    </xf>
    <xf numFmtId="0" fontId="0" fillId="0" borderId="8" xfId="0" applyFont="1" applyBorder="1" applyAlignment="1">
      <alignment horizontal="left"/>
    </xf>
    <xf numFmtId="0" fontId="0" fillId="0" borderId="27" xfId="0" applyFont="1" applyBorder="1" applyAlignment="1">
      <alignment horizontal="left"/>
    </xf>
    <xf numFmtId="0" fontId="0" fillId="0" borderId="0" xfId="0" applyFont="1" applyFill="1" applyBorder="1" applyAlignment="1">
      <alignment horizontal="left" vertical="center"/>
    </xf>
    <xf numFmtId="0" fontId="71" fillId="0" borderId="0" xfId="0" applyFont="1" applyFill="1" applyBorder="1" applyAlignment="1">
      <alignment horizontal="center"/>
    </xf>
    <xf numFmtId="0" fontId="271" fillId="11" borderId="0" xfId="0" applyFont="1" applyFill="1" applyBorder="1" applyAlignment="1">
      <alignment horizontal="center" vertical="center" wrapText="1"/>
    </xf>
    <xf numFmtId="0" fontId="268" fillId="0" borderId="0" xfId="0" applyFont="1" applyAlignment="1">
      <alignment horizontal="left" vertical="center" wrapText="1"/>
    </xf>
    <xf numFmtId="0" fontId="268" fillId="0" borderId="215" xfId="0" applyFont="1" applyBorder="1" applyAlignment="1">
      <alignment horizontal="left" vertical="center" wrapText="1"/>
    </xf>
    <xf numFmtId="0" fontId="270" fillId="0" borderId="0" xfId="0" applyFont="1" applyAlignment="1">
      <alignment horizontal="center" vertical="center" wrapText="1"/>
    </xf>
    <xf numFmtId="0" fontId="270" fillId="0" borderId="215" xfId="0" applyFont="1" applyBorder="1" applyAlignment="1">
      <alignment horizontal="center" vertical="center" wrapText="1"/>
    </xf>
    <xf numFmtId="0" fontId="271" fillId="11" borderId="100" xfId="0" applyFont="1" applyFill="1" applyBorder="1" applyAlignment="1">
      <alignment horizontal="center" vertical="center" wrapText="1"/>
    </xf>
    <xf numFmtId="0" fontId="271" fillId="11" borderId="198" xfId="0" applyFont="1" applyFill="1" applyBorder="1" applyAlignment="1">
      <alignment horizontal="center" vertical="center" wrapText="1"/>
    </xf>
    <xf numFmtId="0" fontId="271" fillId="11" borderId="131" xfId="0" applyFont="1" applyFill="1" applyBorder="1" applyAlignment="1">
      <alignment horizontal="center" vertical="center" wrapText="1"/>
    </xf>
    <xf numFmtId="0" fontId="273" fillId="0" borderId="181" xfId="0" applyFont="1" applyFill="1" applyBorder="1" applyAlignment="1">
      <alignment horizontal="center" vertical="center" wrapText="1"/>
    </xf>
    <xf numFmtId="0" fontId="273" fillId="0" borderId="220" xfId="0" applyFont="1" applyFill="1" applyBorder="1" applyAlignment="1">
      <alignment horizontal="center" vertical="center" wrapText="1"/>
    </xf>
    <xf numFmtId="0" fontId="273" fillId="0" borderId="182" xfId="0" applyFont="1" applyFill="1" applyBorder="1" applyAlignment="1">
      <alignment horizontal="center" vertical="center" wrapText="1"/>
    </xf>
    <xf numFmtId="0" fontId="271" fillId="11" borderId="23" xfId="0" applyFont="1" applyFill="1" applyBorder="1" applyAlignment="1">
      <alignment horizontal="center" vertical="center" wrapText="1"/>
    </xf>
    <xf numFmtId="0" fontId="271" fillId="11" borderId="220" xfId="0" applyFont="1" applyFill="1" applyBorder="1" applyAlignment="1">
      <alignment horizontal="center" vertical="center" wrapText="1"/>
    </xf>
    <xf numFmtId="0" fontId="271" fillId="11" borderId="181" xfId="0" applyFont="1" applyFill="1" applyBorder="1" applyAlignment="1">
      <alignment horizontal="center" vertical="center" wrapText="1"/>
    </xf>
    <xf numFmtId="0" fontId="271" fillId="11" borderId="221" xfId="0" applyFont="1" applyFill="1" applyBorder="1" applyAlignment="1">
      <alignment horizontal="center" vertical="center" wrapText="1"/>
    </xf>
    <xf numFmtId="0" fontId="275" fillId="0" borderId="23" xfId="0" applyFont="1" applyFill="1" applyBorder="1" applyAlignment="1">
      <alignment horizontal="center" vertical="center" wrapText="1"/>
    </xf>
    <xf numFmtId="0" fontId="275" fillId="0" borderId="220" xfId="0" applyFont="1" applyFill="1" applyBorder="1" applyAlignment="1">
      <alignment horizontal="center" vertical="center" wrapText="1"/>
    </xf>
    <xf numFmtId="0" fontId="276" fillId="0" borderId="187" xfId="0" applyFont="1" applyFill="1" applyBorder="1" applyAlignment="1">
      <alignment horizontal="center" vertical="center" wrapText="1"/>
    </xf>
    <xf numFmtId="0" fontId="276" fillId="0" borderId="188" xfId="0" applyFont="1" applyFill="1" applyBorder="1" applyAlignment="1">
      <alignment horizontal="center" vertical="center" wrapText="1"/>
    </xf>
    <xf numFmtId="0" fontId="276" fillId="0" borderId="181" xfId="0" applyFont="1" applyFill="1" applyBorder="1" applyAlignment="1">
      <alignment horizontal="center" vertical="center" wrapText="1"/>
    </xf>
    <xf numFmtId="0" fontId="276" fillId="0" borderId="220" xfId="0" applyFont="1" applyFill="1" applyBorder="1" applyAlignment="1">
      <alignment horizontal="center" vertical="center" wrapText="1"/>
    </xf>
    <xf numFmtId="0" fontId="276" fillId="0" borderId="221" xfId="0" applyFont="1" applyFill="1" applyBorder="1" applyAlignment="1">
      <alignment horizontal="center" vertical="center" wrapText="1"/>
    </xf>
    <xf numFmtId="0" fontId="271" fillId="11" borderId="23" xfId="0" applyFont="1" applyFill="1" applyBorder="1" applyAlignment="1">
      <alignment horizontal="center" vertical="center"/>
    </xf>
    <xf numFmtId="0" fontId="271" fillId="11" borderId="182" xfId="0" applyFont="1" applyFill="1" applyBorder="1" applyAlignment="1">
      <alignment horizontal="center" vertical="center"/>
    </xf>
    <xf numFmtId="0" fontId="75" fillId="0" borderId="0" xfId="0" applyFont="1" applyBorder="1" applyAlignment="1">
      <alignment horizontal="center" vertical="top"/>
    </xf>
    <xf numFmtId="0" fontId="270" fillId="0" borderId="184" xfId="0" applyFont="1" applyBorder="1" applyAlignment="1">
      <alignment horizontal="center" vertical="center" wrapText="1"/>
    </xf>
    <xf numFmtId="0" fontId="270" fillId="0" borderId="180" xfId="0" applyFont="1" applyBorder="1" applyAlignment="1">
      <alignment horizontal="center" vertical="center" wrapText="1"/>
    </xf>
    <xf numFmtId="0" fontId="270" fillId="0" borderId="28" xfId="0" applyFont="1" applyBorder="1" applyAlignment="1">
      <alignment horizontal="center" vertical="center" wrapText="1"/>
    </xf>
    <xf numFmtId="0" fontId="270" fillId="0" borderId="4" xfId="0" applyFont="1" applyBorder="1" applyAlignment="1">
      <alignment horizontal="center" vertical="center" wrapText="1"/>
    </xf>
    <xf numFmtId="0" fontId="270" fillId="0" borderId="22" xfId="0" applyFont="1" applyBorder="1" applyAlignment="1">
      <alignment horizontal="center" vertical="center" wrapText="1"/>
    </xf>
    <xf numFmtId="0" fontId="270" fillId="0" borderId="6" xfId="0" applyFont="1" applyBorder="1" applyAlignment="1">
      <alignment horizontal="center" vertical="center" wrapText="1"/>
    </xf>
    <xf numFmtId="196" fontId="276" fillId="0" borderId="181" xfId="0" applyNumberFormat="1" applyFont="1" applyFill="1" applyBorder="1" applyAlignment="1">
      <alignment horizontal="center" vertical="center" wrapText="1"/>
    </xf>
    <xf numFmtId="196" fontId="276" fillId="0" borderId="220" xfId="0" applyNumberFormat="1" applyFont="1" applyFill="1" applyBorder="1" applyAlignment="1">
      <alignment horizontal="center" vertical="center" wrapText="1"/>
    </xf>
    <xf numFmtId="196" fontId="276" fillId="0" borderId="221" xfId="0" applyNumberFormat="1" applyFont="1" applyFill="1" applyBorder="1" applyAlignment="1">
      <alignment horizontal="center" vertical="center" wrapText="1"/>
    </xf>
    <xf numFmtId="0" fontId="276" fillId="0" borderId="0" xfId="0" applyFont="1" applyFill="1" applyBorder="1" applyAlignment="1">
      <alignment horizontal="center" vertical="center" wrapText="1"/>
    </xf>
    <xf numFmtId="0" fontId="278" fillId="11" borderId="181" xfId="0" applyFont="1" applyFill="1" applyBorder="1" applyAlignment="1">
      <alignment horizontal="center" vertical="center" wrapText="1"/>
    </xf>
    <xf numFmtId="0" fontId="278" fillId="11" borderId="220" xfId="0" applyFont="1" applyFill="1" applyBorder="1" applyAlignment="1">
      <alignment horizontal="center" vertical="center" wrapText="1"/>
    </xf>
    <xf numFmtId="0" fontId="278" fillId="11" borderId="221" xfId="0" applyFont="1" applyFill="1" applyBorder="1" applyAlignment="1">
      <alignment horizontal="center" vertical="center" wrapText="1"/>
    </xf>
    <xf numFmtId="0" fontId="276" fillId="0" borderId="181" xfId="0" applyNumberFormat="1" applyFont="1" applyFill="1" applyBorder="1" applyAlignment="1">
      <alignment horizontal="center" vertical="center" wrapText="1"/>
    </xf>
    <xf numFmtId="0" fontId="276" fillId="0" borderId="220" xfId="0" applyNumberFormat="1" applyFont="1" applyFill="1" applyBorder="1" applyAlignment="1">
      <alignment horizontal="center" vertical="center" wrapText="1"/>
    </xf>
    <xf numFmtId="0" fontId="276" fillId="0" borderId="221" xfId="0" applyNumberFormat="1" applyFont="1" applyFill="1" applyBorder="1" applyAlignment="1">
      <alignment horizontal="center" vertical="center" wrapText="1"/>
    </xf>
    <xf numFmtId="196" fontId="276" fillId="0" borderId="0" xfId="0" applyNumberFormat="1" applyFont="1" applyFill="1" applyBorder="1" applyAlignment="1">
      <alignment horizontal="center" vertical="center" wrapText="1"/>
    </xf>
    <xf numFmtId="0" fontId="271" fillId="11" borderId="182" xfId="0" applyFont="1" applyFill="1" applyBorder="1" applyAlignment="1">
      <alignment horizontal="center" vertical="center" wrapText="1"/>
    </xf>
    <xf numFmtId="0" fontId="277" fillId="0" borderId="184" xfId="0" applyFont="1" applyFill="1" applyBorder="1" applyAlignment="1">
      <alignment horizontal="left" vertical="center" wrapText="1" indent="1"/>
    </xf>
    <xf numFmtId="0" fontId="277" fillId="0" borderId="180" xfId="0" applyFont="1" applyFill="1" applyBorder="1" applyAlignment="1">
      <alignment horizontal="left" vertical="center" wrapText="1" indent="1"/>
    </xf>
    <xf numFmtId="0" fontId="277" fillId="0" borderId="28" xfId="0" applyFont="1" applyFill="1" applyBorder="1" applyAlignment="1">
      <alignment horizontal="left" vertical="center" wrapText="1" indent="1"/>
    </xf>
    <xf numFmtId="0" fontId="277" fillId="0" borderId="4" xfId="0" applyFont="1" applyFill="1" applyBorder="1" applyAlignment="1">
      <alignment horizontal="left" vertical="center" wrapText="1" indent="1"/>
    </xf>
    <xf numFmtId="0" fontId="277" fillId="0" borderId="98" xfId="0" applyFont="1" applyFill="1" applyBorder="1" applyAlignment="1">
      <alignment horizontal="left" vertical="center" wrapText="1" indent="1"/>
    </xf>
    <xf numFmtId="0" fontId="277" fillId="0" borderId="74" xfId="0" applyFont="1" applyFill="1" applyBorder="1" applyAlignment="1">
      <alignment horizontal="left" vertical="center" wrapText="1" indent="1"/>
    </xf>
    <xf numFmtId="0" fontId="276" fillId="0" borderId="179" xfId="0" applyFont="1" applyBorder="1" applyAlignment="1">
      <alignment horizontal="center" vertical="center"/>
    </xf>
    <xf numFmtId="0" fontId="276" fillId="0" borderId="223" xfId="0" applyFont="1" applyBorder="1" applyAlignment="1">
      <alignment horizontal="center" vertical="center"/>
    </xf>
    <xf numFmtId="0" fontId="276" fillId="0" borderId="183" xfId="0" applyFont="1" applyBorder="1" applyAlignment="1">
      <alignment horizontal="center" vertical="center"/>
    </xf>
    <xf numFmtId="0" fontId="276" fillId="0" borderId="3" xfId="0" applyFont="1" applyBorder="1" applyAlignment="1">
      <alignment horizontal="center" vertical="center"/>
    </xf>
    <xf numFmtId="0" fontId="276" fillId="0" borderId="0" xfId="0" applyFont="1" applyBorder="1" applyAlignment="1">
      <alignment horizontal="center" vertical="center"/>
    </xf>
    <xf numFmtId="0" fontId="276" fillId="0" borderId="58" xfId="0" applyFont="1" applyBorder="1" applyAlignment="1">
      <alignment horizontal="center" vertical="center"/>
    </xf>
    <xf numFmtId="0" fontId="276" fillId="0" borderId="59" xfId="0" applyFont="1" applyBorder="1" applyAlignment="1">
      <alignment horizontal="center" vertical="center"/>
    </xf>
    <xf numFmtId="0" fontId="276" fillId="0" borderId="215" xfId="0" applyFont="1" applyBorder="1" applyAlignment="1">
      <alignment horizontal="center" vertical="center"/>
    </xf>
    <xf numFmtId="0" fontId="276" fillId="0" borderId="26" xfId="0" applyFont="1" applyBorder="1" applyAlignment="1">
      <alignment horizontal="center" vertical="center"/>
    </xf>
    <xf numFmtId="0" fontId="270" fillId="0" borderId="184" xfId="0" applyFont="1" applyFill="1" applyBorder="1" applyAlignment="1">
      <alignment horizontal="left" vertical="center" wrapText="1"/>
    </xf>
    <xf numFmtId="0" fontId="270" fillId="0" borderId="180" xfId="0" applyFont="1" applyFill="1" applyBorder="1" applyAlignment="1">
      <alignment horizontal="left" vertical="center" wrapText="1"/>
    </xf>
    <xf numFmtId="0" fontId="270" fillId="0" borderId="28" xfId="0" applyFont="1" applyFill="1" applyBorder="1" applyAlignment="1">
      <alignment horizontal="left" vertical="center" wrapText="1"/>
    </xf>
    <xf numFmtId="0" fontId="270" fillId="0" borderId="4" xfId="0" applyFont="1" applyFill="1" applyBorder="1" applyAlignment="1">
      <alignment horizontal="left" vertical="center" wrapText="1"/>
    </xf>
    <xf numFmtId="0" fontId="270" fillId="0" borderId="22" xfId="0" applyFont="1" applyFill="1" applyBorder="1" applyAlignment="1">
      <alignment horizontal="left" vertical="center" wrapText="1"/>
    </xf>
    <xf numFmtId="0" fontId="270" fillId="0" borderId="6" xfId="0" applyFont="1" applyFill="1" applyBorder="1" applyAlignment="1">
      <alignment horizontal="left" vertical="center" wrapText="1"/>
    </xf>
    <xf numFmtId="0" fontId="278" fillId="0" borderId="0" xfId="0" applyFont="1" applyFill="1" applyBorder="1" applyAlignment="1">
      <alignment horizontal="center" vertical="center" wrapText="1"/>
    </xf>
    <xf numFmtId="0" fontId="271" fillId="0" borderId="0" xfId="0" applyFont="1" applyFill="1" applyBorder="1" applyAlignment="1">
      <alignment horizontal="center" vertical="center" wrapText="1"/>
    </xf>
    <xf numFmtId="0" fontId="271" fillId="11" borderId="181" xfId="0" applyFont="1" applyFill="1" applyBorder="1" applyAlignment="1">
      <alignment horizontal="center" vertical="center"/>
    </xf>
    <xf numFmtId="0" fontId="271" fillId="11" borderId="220" xfId="0" applyFont="1" applyFill="1" applyBorder="1" applyAlignment="1">
      <alignment horizontal="center" vertical="center"/>
    </xf>
    <xf numFmtId="0" fontId="271" fillId="11" borderId="221" xfId="0" applyFont="1" applyFill="1" applyBorder="1" applyAlignment="1">
      <alignment horizontal="center" vertical="center"/>
    </xf>
    <xf numFmtId="0" fontId="69" fillId="11" borderId="0" xfId="0" applyFont="1" applyFill="1" applyBorder="1" applyAlignment="1">
      <alignment horizontal="center" vertical="center"/>
    </xf>
    <xf numFmtId="196" fontId="271" fillId="0" borderId="181" xfId="0" applyNumberFormat="1" applyFont="1" applyFill="1" applyBorder="1" applyAlignment="1">
      <alignment horizontal="center" vertical="center" wrapText="1"/>
    </xf>
    <xf numFmtId="196" fontId="271" fillId="0" borderId="220" xfId="0" applyNumberFormat="1" applyFont="1" applyFill="1" applyBorder="1" applyAlignment="1">
      <alignment horizontal="center" vertical="center" wrapText="1"/>
    </xf>
    <xf numFmtId="196" fontId="271" fillId="0" borderId="221" xfId="0" applyNumberFormat="1" applyFont="1" applyFill="1" applyBorder="1" applyAlignment="1">
      <alignment horizontal="center" vertical="center" wrapText="1"/>
    </xf>
    <xf numFmtId="0" fontId="270" fillId="0" borderId="0" xfId="0" applyFont="1" applyFill="1" applyBorder="1" applyAlignment="1">
      <alignment horizontal="center" vertical="center" wrapText="1"/>
    </xf>
    <xf numFmtId="0" fontId="280" fillId="0" borderId="181" xfId="0" applyFont="1" applyFill="1" applyBorder="1" applyAlignment="1">
      <alignment horizontal="center" vertical="center" wrapText="1"/>
    </xf>
    <xf numFmtId="0" fontId="270" fillId="0" borderId="0" xfId="0" applyFont="1" applyBorder="1" applyAlignment="1">
      <alignment horizontal="center" vertical="center" wrapText="1"/>
    </xf>
    <xf numFmtId="0" fontId="75" fillId="0" borderId="0" xfId="0" applyFont="1" applyAlignment="1">
      <alignment horizontal="center" vertical="center" wrapText="1"/>
    </xf>
    <xf numFmtId="0" fontId="276" fillId="0" borderId="215" xfId="0" applyFont="1" applyFill="1" applyBorder="1" applyAlignment="1">
      <alignment horizontal="left" vertical="top" wrapText="1"/>
    </xf>
    <xf numFmtId="0" fontId="277" fillId="0" borderId="184" xfId="0" applyFont="1" applyFill="1" applyBorder="1" applyAlignment="1">
      <alignment horizontal="center" vertical="center" wrapText="1"/>
    </xf>
    <xf numFmtId="0" fontId="277" fillId="0" borderId="180" xfId="0" applyFont="1" applyFill="1" applyBorder="1" applyAlignment="1">
      <alignment horizontal="center" vertical="center" wrapText="1"/>
    </xf>
    <xf numFmtId="0" fontId="277" fillId="0" borderId="28" xfId="0" applyFont="1" applyFill="1" applyBorder="1" applyAlignment="1">
      <alignment horizontal="center" vertical="center" wrapText="1"/>
    </xf>
    <xf numFmtId="0" fontId="277" fillId="0" borderId="4" xfId="0" applyFont="1" applyFill="1" applyBorder="1" applyAlignment="1">
      <alignment horizontal="center" vertical="center" wrapText="1"/>
    </xf>
    <xf numFmtId="0" fontId="277" fillId="0" borderId="98" xfId="0" applyFont="1" applyFill="1" applyBorder="1" applyAlignment="1">
      <alignment horizontal="center" vertical="center" wrapText="1"/>
    </xf>
    <xf numFmtId="0" fontId="277" fillId="0" borderId="74" xfId="0" applyFont="1" applyFill="1" applyBorder="1" applyAlignment="1">
      <alignment horizontal="center" vertical="center" wrapText="1"/>
    </xf>
    <xf numFmtId="0" fontId="69" fillId="0" borderId="0" xfId="0" applyFont="1" applyBorder="1" applyAlignment="1">
      <alignment horizontal="left" vertical="center" wrapText="1"/>
    </xf>
    <xf numFmtId="0" fontId="69" fillId="0" borderId="0" xfId="0" applyFont="1" applyAlignment="1">
      <alignment horizontal="left" vertical="center" wrapText="1"/>
    </xf>
    <xf numFmtId="0" fontId="69" fillId="11" borderId="181" xfId="0" applyFont="1" applyFill="1" applyBorder="1" applyAlignment="1">
      <alignment horizontal="center" vertical="center" wrapText="1"/>
    </xf>
    <xf numFmtId="0" fontId="69" fillId="11" borderId="220" xfId="0" applyFont="1" applyFill="1" applyBorder="1" applyAlignment="1">
      <alignment horizontal="center" vertical="center" wrapText="1"/>
    </xf>
    <xf numFmtId="0" fontId="69" fillId="11" borderId="221" xfId="0" applyFont="1" applyFill="1" applyBorder="1" applyAlignment="1">
      <alignment horizontal="center" vertical="center" wrapText="1"/>
    </xf>
    <xf numFmtId="0" fontId="270" fillId="0" borderId="184" xfId="0" applyFont="1" applyFill="1" applyBorder="1" applyAlignment="1">
      <alignment horizontal="center" vertical="top" wrapText="1"/>
    </xf>
    <xf numFmtId="0" fontId="270" fillId="0" borderId="180" xfId="0" applyFont="1" applyFill="1" applyBorder="1" applyAlignment="1">
      <alignment horizontal="center" vertical="top" wrapText="1"/>
    </xf>
    <xf numFmtId="0" fontId="270" fillId="0" borderId="28" xfId="0" applyFont="1" applyFill="1" applyBorder="1" applyAlignment="1">
      <alignment horizontal="center" vertical="top" wrapText="1"/>
    </xf>
    <xf numFmtId="0" fontId="270" fillId="0" borderId="4" xfId="0" applyFont="1" applyFill="1" applyBorder="1" applyAlignment="1">
      <alignment horizontal="center" vertical="top" wrapText="1"/>
    </xf>
    <xf numFmtId="0" fontId="270" fillId="0" borderId="22" xfId="0" applyFont="1" applyFill="1" applyBorder="1" applyAlignment="1">
      <alignment horizontal="center" vertical="top" wrapText="1"/>
    </xf>
    <xf numFmtId="0" fontId="270" fillId="0" borderId="6" xfId="0" applyFont="1" applyFill="1" applyBorder="1" applyAlignment="1">
      <alignment horizontal="center" vertical="top" wrapText="1"/>
    </xf>
    <xf numFmtId="0" fontId="312" fillId="16" borderId="115" xfId="0" applyFont="1" applyFill="1" applyBorder="1" applyAlignment="1">
      <alignment vertical="center"/>
    </xf>
    <xf numFmtId="0" fontId="0" fillId="0" borderId="136" xfId="0" applyBorder="1" applyAlignment="1">
      <alignment vertical="center"/>
    </xf>
    <xf numFmtId="0" fontId="0" fillId="0" borderId="24" xfId="0" applyBorder="1" applyAlignment="1">
      <alignment vertical="center"/>
    </xf>
    <xf numFmtId="0" fontId="162" fillId="0" borderId="253" xfId="0" applyFont="1" applyBorder="1" applyAlignment="1">
      <alignment horizontal="center" vertical="center" wrapText="1"/>
    </xf>
    <xf numFmtId="0" fontId="162" fillId="0" borderId="254" xfId="0" applyFont="1" applyBorder="1" applyAlignment="1">
      <alignment horizontal="center" vertical="center" wrapText="1"/>
    </xf>
    <xf numFmtId="0" fontId="309" fillId="0" borderId="0" xfId="0" applyFont="1" applyAlignment="1">
      <alignment horizontal="center" vertical="center" wrapText="1"/>
    </xf>
    <xf numFmtId="0" fontId="162" fillId="0" borderId="0" xfId="0" applyFont="1" applyAlignment="1">
      <alignment horizontal="left" vertical="center" wrapText="1"/>
    </xf>
    <xf numFmtId="0" fontId="244" fillId="0" borderId="0" xfId="0" applyFont="1" applyAlignment="1">
      <alignment horizontal="left" vertical="center" wrapText="1"/>
    </xf>
    <xf numFmtId="0" fontId="0" fillId="0" borderId="11" xfId="0" applyBorder="1" applyAlignment="1">
      <alignment horizontal="center" vertical="center"/>
    </xf>
    <xf numFmtId="0" fontId="0" fillId="0" borderId="12" xfId="0" applyBorder="1" applyAlignment="1">
      <alignment vertical="center"/>
    </xf>
    <xf numFmtId="0" fontId="0" fillId="0" borderId="16" xfId="0" applyBorder="1" applyAlignment="1">
      <alignment vertical="center"/>
    </xf>
    <xf numFmtId="0" fontId="0" fillId="0" borderId="12" xfId="0" applyBorder="1" applyAlignment="1">
      <alignment horizontal="center" vertical="center"/>
    </xf>
    <xf numFmtId="0" fontId="0" fillId="0" borderId="16" xfId="0" applyBorder="1" applyAlignment="1">
      <alignment horizontal="center" vertical="center"/>
    </xf>
    <xf numFmtId="0" fontId="199" fillId="0" borderId="3" xfId="7" applyNumberFormat="1" applyFont="1" applyFill="1" applyBorder="1" applyAlignment="1">
      <alignment horizontal="left" vertical="center" wrapText="1"/>
    </xf>
    <xf numFmtId="0" fontId="199" fillId="0" borderId="0" xfId="7" applyNumberFormat="1" applyFont="1" applyFill="1" applyBorder="1" applyAlignment="1">
      <alignment horizontal="left" vertical="center" wrapText="1"/>
    </xf>
    <xf numFmtId="0" fontId="199" fillId="0" borderId="58" xfId="7" applyNumberFormat="1" applyFont="1" applyFill="1" applyBorder="1" applyAlignment="1">
      <alignment horizontal="left" vertical="center" wrapText="1"/>
    </xf>
  </cellXfs>
  <cellStyles count="10722">
    <cellStyle name="Calc Currency (0)" xfId="62"/>
    <cellStyle name="Grey" xfId="63"/>
    <cellStyle name="Header1" xfId="64"/>
    <cellStyle name="Header2" xfId="65"/>
    <cellStyle name="Header2 2" xfId="112"/>
    <cellStyle name="Header2 2 2" xfId="2570"/>
    <cellStyle name="Header2 2 3" xfId="5385"/>
    <cellStyle name="Input [yellow]" xfId="66"/>
    <cellStyle name="Input [yellow] 2" xfId="113"/>
    <cellStyle name="Normal - Style1" xfId="67"/>
    <cellStyle name="Normal_#18-Internet" xfId="68"/>
    <cellStyle name="Percent [2]" xfId="69"/>
    <cellStyle name="タイトル" xfId="10720" builtinId="15"/>
    <cellStyle name="チェック セル" xfId="10719" builtinId="23"/>
    <cellStyle name="パーセント" xfId="1" builtinId="5"/>
    <cellStyle name="パーセント 2" xfId="70"/>
    <cellStyle name="パーセント 3" xfId="155"/>
    <cellStyle name="ハイパーリンク" xfId="2" builtinId="8"/>
    <cellStyle name="桁区切り" xfId="3" builtinId="6"/>
    <cellStyle name="桁区切り 2" xfId="4"/>
    <cellStyle name="桁区切り 2 2" xfId="72"/>
    <cellStyle name="桁区切り 2 3" xfId="54"/>
    <cellStyle name="桁区切り 2 3 2" xfId="10679"/>
    <cellStyle name="桁区切り 2 4" xfId="71"/>
    <cellStyle name="桁区切り 3" xfId="73"/>
    <cellStyle name="桁区切り 4" xfId="88"/>
    <cellStyle name="桁区切り 5" xfId="156"/>
    <cellStyle name="標準" xfId="0" builtinId="0"/>
    <cellStyle name="標準 10" xfId="5"/>
    <cellStyle name="標準 10 2" xfId="59"/>
    <cellStyle name="標準 11" xfId="6"/>
    <cellStyle name="標準 11 2" xfId="7"/>
    <cellStyle name="標準 11 2 2" xfId="8"/>
    <cellStyle name="標準 11 2 2 2" xfId="10677"/>
    <cellStyle name="標準 11 2 3" xfId="86"/>
    <cellStyle name="標準 11 3" xfId="9"/>
    <cellStyle name="標準 11 4" xfId="74"/>
    <cellStyle name="標準 12" xfId="10"/>
    <cellStyle name="標準 12 2" xfId="11"/>
    <cellStyle name="標準 12 2 2" xfId="12"/>
    <cellStyle name="標準 12 2 3" xfId="76"/>
    <cellStyle name="標準 12 3" xfId="13"/>
    <cellStyle name="標準 12 4" xfId="75"/>
    <cellStyle name="標準 13" xfId="14"/>
    <cellStyle name="標準 13 2" xfId="15"/>
    <cellStyle name="標準 13 2 2" xfId="16"/>
    <cellStyle name="標準 13 3" xfId="17"/>
    <cellStyle name="標準 13 4" xfId="77"/>
    <cellStyle name="標準 14" xfId="18"/>
    <cellStyle name="標準 14 2" xfId="19"/>
    <cellStyle name="標準 14 3" xfId="20"/>
    <cellStyle name="標準 14 3 2" xfId="21"/>
    <cellStyle name="標準 14 4" xfId="22"/>
    <cellStyle name="標準 15" xfId="23"/>
    <cellStyle name="標準 15 2" xfId="24"/>
    <cellStyle name="標準 15 2 2" xfId="25"/>
    <cellStyle name="標準 15 3" xfId="26"/>
    <cellStyle name="標準 15 4" xfId="87"/>
    <cellStyle name="標準 16" xfId="27"/>
    <cellStyle name="標準 16 2" xfId="10678"/>
    <cellStyle name="標準 16 2 2" xfId="10681"/>
    <cellStyle name="標準 16 2 2 2" xfId="10716"/>
    <cellStyle name="標準 16 2 2 3" xfId="10718"/>
    <cellStyle name="標準 16 2 3" xfId="10715"/>
    <cellStyle name="標準 16 3" xfId="10680"/>
    <cellStyle name="標準 16 4" xfId="10717"/>
    <cellStyle name="標準 17" xfId="28"/>
    <cellStyle name="標準 18" xfId="29"/>
    <cellStyle name="標準 19" xfId="30"/>
    <cellStyle name="標準 2" xfId="31"/>
    <cellStyle name="標準 2 10" xfId="10656"/>
    <cellStyle name="標準 2 11" xfId="10664"/>
    <cellStyle name="標準 2 12" xfId="10669"/>
    <cellStyle name="標準 2 13" xfId="10674"/>
    <cellStyle name="標準 2 14" xfId="10692"/>
    <cellStyle name="標準 2 15" xfId="10699"/>
    <cellStyle name="標準 2 16" xfId="10707"/>
    <cellStyle name="標準 2 2" xfId="32"/>
    <cellStyle name="標準 2 2 2" xfId="61"/>
    <cellStyle name="標準 2 3" xfId="33"/>
    <cellStyle name="標準 2 4" xfId="34"/>
    <cellStyle name="標準 2 5" xfId="35"/>
    <cellStyle name="標準 2 6" xfId="36"/>
    <cellStyle name="標準 2 7" xfId="37"/>
    <cellStyle name="標準 2 8" xfId="38"/>
    <cellStyle name="標準 2 9" xfId="10651"/>
    <cellStyle name="標準 20" xfId="39"/>
    <cellStyle name="標準 20 2" xfId="40"/>
    <cellStyle name="標準 20 3" xfId="78"/>
    <cellStyle name="標準 21" xfId="41"/>
    <cellStyle name="標準 21 2" xfId="79"/>
    <cellStyle name="標準 21 3" xfId="126"/>
    <cellStyle name="標準 21 4" xfId="108"/>
    <cellStyle name="標準 22" xfId="42"/>
    <cellStyle name="標準 22 2" xfId="43"/>
    <cellStyle name="標準 22 3" xfId="10721"/>
    <cellStyle name="標準 23" xfId="44"/>
    <cellStyle name="標準 24" xfId="55"/>
    <cellStyle name="標準 24 10" xfId="350"/>
    <cellStyle name="標準 24 10 2" xfId="863"/>
    <cellStyle name="標準 24 10 2 2" xfId="2400"/>
    <cellStyle name="標準 24 10 2 2 2" xfId="2571"/>
    <cellStyle name="標準 24 10 2 2 2 2" xfId="7837"/>
    <cellStyle name="標準 24 10 2 2 3" xfId="2572"/>
    <cellStyle name="標準 24 10 2 2 3 2" xfId="7838"/>
    <cellStyle name="標準 24 10 2 2 4" xfId="7667"/>
    <cellStyle name="標準 24 10 2 3" xfId="1398"/>
    <cellStyle name="標準 24 10 2 3 2" xfId="2573"/>
    <cellStyle name="標準 24 10 2 3 2 2" xfId="7839"/>
    <cellStyle name="標準 24 10 2 3 3" xfId="6665"/>
    <cellStyle name="標準 24 10 2 4" xfId="2574"/>
    <cellStyle name="標準 24 10 2 4 2" xfId="7840"/>
    <cellStyle name="標準 24 10 2 5" xfId="6130"/>
    <cellStyle name="標準 24 10 3" xfId="565"/>
    <cellStyle name="標準 24 10 3 2" xfId="2102"/>
    <cellStyle name="標準 24 10 3 2 2" xfId="2575"/>
    <cellStyle name="標準 24 10 3 2 2 2" xfId="7841"/>
    <cellStyle name="標準 24 10 3 2 3" xfId="7369"/>
    <cellStyle name="標準 24 10 3 3" xfId="2576"/>
    <cellStyle name="標準 24 10 3 3 2" xfId="7842"/>
    <cellStyle name="標準 24 10 3 4" xfId="5832"/>
    <cellStyle name="標準 24 10 4" xfId="1588"/>
    <cellStyle name="標準 24 10 4 2" xfId="2577"/>
    <cellStyle name="標準 24 10 4 2 2" xfId="7843"/>
    <cellStyle name="標準 24 10 4 3" xfId="6855"/>
    <cellStyle name="標準 24 10 5" xfId="1100"/>
    <cellStyle name="標準 24 10 5 2" xfId="2578"/>
    <cellStyle name="標準 24 10 5 2 2" xfId="7844"/>
    <cellStyle name="標準 24 10 5 3" xfId="6367"/>
    <cellStyle name="標準 24 10 6" xfId="2579"/>
    <cellStyle name="標準 24 10 6 2" xfId="7845"/>
    <cellStyle name="標準 24 10 7" xfId="5617"/>
    <cellStyle name="標準 24 11" xfId="221"/>
    <cellStyle name="標準 24 11 2" xfId="734"/>
    <cellStyle name="標準 24 11 2 2" xfId="2271"/>
    <cellStyle name="標準 24 11 2 2 2" xfId="2580"/>
    <cellStyle name="標準 24 11 2 2 2 2" xfId="7846"/>
    <cellStyle name="標準 24 11 2 2 3" xfId="7538"/>
    <cellStyle name="標準 24 11 2 3" xfId="1269"/>
    <cellStyle name="標準 24 11 2 3 2" xfId="2581"/>
    <cellStyle name="標準 24 11 2 3 2 2" xfId="7847"/>
    <cellStyle name="標準 24 11 2 3 3" xfId="6536"/>
    <cellStyle name="標準 24 11 2 4" xfId="2582"/>
    <cellStyle name="標準 24 11 2 4 2" xfId="7848"/>
    <cellStyle name="標準 24 11 2 5" xfId="6001"/>
    <cellStyle name="標準 24 11 3" xfId="587"/>
    <cellStyle name="標準 24 11 3 2" xfId="2124"/>
    <cellStyle name="標準 24 11 3 2 2" xfId="2583"/>
    <cellStyle name="標準 24 11 3 2 2 2" xfId="7849"/>
    <cellStyle name="標準 24 11 3 2 3" xfId="7391"/>
    <cellStyle name="標準 24 11 3 3" xfId="2584"/>
    <cellStyle name="標準 24 11 3 3 2" xfId="7850"/>
    <cellStyle name="標準 24 11 3 4" xfId="5854"/>
    <cellStyle name="標準 24 11 4" xfId="1603"/>
    <cellStyle name="標準 24 11 4 2" xfId="2585"/>
    <cellStyle name="標準 24 11 4 2 2" xfId="7851"/>
    <cellStyle name="標準 24 11 4 3" xfId="6870"/>
    <cellStyle name="標準 24 11 5" xfId="1122"/>
    <cellStyle name="標準 24 11 5 2" xfId="2586"/>
    <cellStyle name="標準 24 11 5 2 2" xfId="7852"/>
    <cellStyle name="標準 24 11 5 3" xfId="6389"/>
    <cellStyle name="標準 24 11 6" xfId="2587"/>
    <cellStyle name="標準 24 11 6 2" xfId="7853"/>
    <cellStyle name="標準 24 11 7" xfId="5488"/>
    <cellStyle name="標準 24 12" xfId="372"/>
    <cellStyle name="標準 24 12 2" xfId="885"/>
    <cellStyle name="標準 24 12 2 2" xfId="2422"/>
    <cellStyle name="標準 24 12 2 2 2" xfId="2588"/>
    <cellStyle name="標準 24 12 2 2 2 2" xfId="7854"/>
    <cellStyle name="標準 24 12 2 2 3" xfId="7689"/>
    <cellStyle name="標準 24 12 2 3" xfId="2589"/>
    <cellStyle name="標準 24 12 2 3 2" xfId="7855"/>
    <cellStyle name="標準 24 12 2 4" xfId="6152"/>
    <cellStyle name="標準 24 12 3" xfId="1619"/>
    <cellStyle name="標準 24 12 3 2" xfId="2590"/>
    <cellStyle name="標準 24 12 3 2 2" xfId="7856"/>
    <cellStyle name="標準 24 12 3 3" xfId="6886"/>
    <cellStyle name="標準 24 12 4" xfId="1420"/>
    <cellStyle name="標準 24 12 4 2" xfId="2591"/>
    <cellStyle name="標準 24 12 4 2 2" xfId="7857"/>
    <cellStyle name="標準 24 12 4 3" xfId="6687"/>
    <cellStyle name="標準 24 12 5" xfId="2592"/>
    <cellStyle name="標準 24 12 5 2" xfId="7858"/>
    <cellStyle name="標準 24 12 6" xfId="5639"/>
    <cellStyle name="標準 24 13" xfId="394"/>
    <cellStyle name="標準 24 13 2" xfId="607"/>
    <cellStyle name="標準 24 13 2 2" xfId="2144"/>
    <cellStyle name="標準 24 13 2 2 2" xfId="2593"/>
    <cellStyle name="標準 24 13 2 2 2 2" xfId="7859"/>
    <cellStyle name="標準 24 13 2 2 3" xfId="7411"/>
    <cellStyle name="標準 24 13 2 3" xfId="2594"/>
    <cellStyle name="標準 24 13 2 3 2" xfId="7860"/>
    <cellStyle name="標準 24 13 2 4" xfId="5874"/>
    <cellStyle name="標準 24 13 3" xfId="1655"/>
    <cellStyle name="標準 24 13 3 2" xfId="2595"/>
    <cellStyle name="標準 24 13 3 2 2" xfId="7861"/>
    <cellStyle name="標準 24 13 3 3" xfId="6922"/>
    <cellStyle name="標準 24 13 4" xfId="1142"/>
    <cellStyle name="標準 24 13 4 2" xfId="2596"/>
    <cellStyle name="標準 24 13 4 2 2" xfId="7862"/>
    <cellStyle name="標準 24 13 4 3" xfId="6409"/>
    <cellStyle name="標準 24 13 5" xfId="2597"/>
    <cellStyle name="標準 24 13 5 2" xfId="7863"/>
    <cellStyle name="標準 24 13 6" xfId="5661"/>
    <cellStyle name="標準 24 14" xfId="416"/>
    <cellStyle name="標準 24 14 2" xfId="907"/>
    <cellStyle name="標準 24 14 2 2" xfId="2444"/>
    <cellStyle name="標準 24 14 2 2 2" xfId="2598"/>
    <cellStyle name="標準 24 14 2 2 2 2" xfId="7864"/>
    <cellStyle name="標準 24 14 2 2 3" xfId="7711"/>
    <cellStyle name="標準 24 14 2 3" xfId="2599"/>
    <cellStyle name="標準 24 14 2 3 2" xfId="7865"/>
    <cellStyle name="標準 24 14 2 4" xfId="6174"/>
    <cellStyle name="標準 24 14 3" xfId="1672"/>
    <cellStyle name="標準 24 14 3 2" xfId="2600"/>
    <cellStyle name="標準 24 14 3 2 2" xfId="7866"/>
    <cellStyle name="標準 24 14 3 3" xfId="6939"/>
    <cellStyle name="標準 24 14 4" xfId="1442"/>
    <cellStyle name="標準 24 14 4 2" xfId="2601"/>
    <cellStyle name="標準 24 14 4 2 2" xfId="7867"/>
    <cellStyle name="標準 24 14 4 3" xfId="6709"/>
    <cellStyle name="標準 24 14 5" xfId="2602"/>
    <cellStyle name="標準 24 14 5 2" xfId="7868"/>
    <cellStyle name="標準 24 14 6" xfId="5683"/>
    <cellStyle name="標準 24 15" xfId="929"/>
    <cellStyle name="標準 24 15 2" xfId="2465"/>
    <cellStyle name="標準 24 15 2 2" xfId="2603"/>
    <cellStyle name="標準 24 15 2 2 2" xfId="7869"/>
    <cellStyle name="標準 24 15 2 3" xfId="2604"/>
    <cellStyle name="標準 24 15 2 3 2" xfId="7870"/>
    <cellStyle name="標準 24 15 2 4" xfId="7732"/>
    <cellStyle name="標準 24 15 3" xfId="1694"/>
    <cellStyle name="標準 24 15 3 2" xfId="2605"/>
    <cellStyle name="標準 24 15 3 2 2" xfId="7871"/>
    <cellStyle name="標準 24 15 3 3" xfId="6961"/>
    <cellStyle name="標準 24 15 4" xfId="1464"/>
    <cellStyle name="標準 24 15 4 2" xfId="2606"/>
    <cellStyle name="標準 24 15 4 2 2" xfId="7872"/>
    <cellStyle name="標準 24 15 4 3" xfId="6731"/>
    <cellStyle name="標準 24 15 5" xfId="2607"/>
    <cellStyle name="標準 24 15 5 2" xfId="7873"/>
    <cellStyle name="標準 24 15 6" xfId="6196"/>
    <cellStyle name="標準 24 16" xfId="951"/>
    <cellStyle name="標準 24 16 2" xfId="2483"/>
    <cellStyle name="標準 24 16 2 2" xfId="2608"/>
    <cellStyle name="標準 24 16 2 2 2" xfId="7874"/>
    <cellStyle name="標準 24 16 2 3" xfId="2609"/>
    <cellStyle name="標準 24 16 2 3 2" xfId="7875"/>
    <cellStyle name="標準 24 16 2 4" xfId="7750"/>
    <cellStyle name="標準 24 16 3" xfId="1716"/>
    <cellStyle name="標準 24 16 3 2" xfId="2610"/>
    <cellStyle name="標準 24 16 3 2 2" xfId="7876"/>
    <cellStyle name="標準 24 16 3 3" xfId="6983"/>
    <cellStyle name="標準 24 16 4" xfId="1486"/>
    <cellStyle name="標準 24 16 4 2" xfId="2611"/>
    <cellStyle name="標準 24 16 4 2 2" xfId="7877"/>
    <cellStyle name="標準 24 16 4 3" xfId="6753"/>
    <cellStyle name="標準 24 16 5" xfId="2612"/>
    <cellStyle name="標準 24 16 5 2" xfId="7878"/>
    <cellStyle name="標準 24 16 6" xfId="6218"/>
    <cellStyle name="標準 24 17" xfId="436"/>
    <cellStyle name="標準 24 17 2" xfId="1738"/>
    <cellStyle name="標準 24 17 2 2" xfId="2613"/>
    <cellStyle name="標準 24 17 2 2 2" xfId="7879"/>
    <cellStyle name="標準 24 17 2 3" xfId="7005"/>
    <cellStyle name="標準 24 17 3" xfId="2614"/>
    <cellStyle name="標準 24 17 3 2" xfId="7880"/>
    <cellStyle name="標準 24 17 4" xfId="5703"/>
    <cellStyle name="標準 24 18" xfId="1758"/>
    <cellStyle name="標準 24 18 2" xfId="2615"/>
    <cellStyle name="標準 24 18 2 2" xfId="7881"/>
    <cellStyle name="標準 24 18 3" xfId="2616"/>
    <cellStyle name="標準 24 18 3 2" xfId="7882"/>
    <cellStyle name="標準 24 18 4" xfId="7025"/>
    <cellStyle name="標準 24 19" xfId="1887"/>
    <cellStyle name="標準 24 19 2" xfId="2617"/>
    <cellStyle name="標準 24 19 2 2" xfId="7883"/>
    <cellStyle name="標準 24 19 3" xfId="2618"/>
    <cellStyle name="標準 24 19 3 2" xfId="7884"/>
    <cellStyle name="標準 24 19 4" xfId="7154"/>
    <cellStyle name="標準 24 2" xfId="95"/>
    <cellStyle name="標準 24 2 10" xfId="377"/>
    <cellStyle name="標準 24 2 10 2" xfId="890"/>
    <cellStyle name="標準 24 2 10 2 2" xfId="2427"/>
    <cellStyle name="標準 24 2 10 2 2 2" xfId="2619"/>
    <cellStyle name="標準 24 2 10 2 2 2 2" xfId="7885"/>
    <cellStyle name="標準 24 2 10 2 2 3" xfId="7694"/>
    <cellStyle name="標準 24 2 10 2 3" xfId="2620"/>
    <cellStyle name="標準 24 2 10 2 3 2" xfId="7886"/>
    <cellStyle name="標準 24 2 10 2 4" xfId="6157"/>
    <cellStyle name="標準 24 2 10 3" xfId="1622"/>
    <cellStyle name="標準 24 2 10 3 2" xfId="2621"/>
    <cellStyle name="標準 24 2 10 3 2 2" xfId="7887"/>
    <cellStyle name="標準 24 2 10 3 3" xfId="6889"/>
    <cellStyle name="標準 24 2 10 4" xfId="1425"/>
    <cellStyle name="標準 24 2 10 4 2" xfId="2622"/>
    <cellStyle name="標準 24 2 10 4 2 2" xfId="7888"/>
    <cellStyle name="標準 24 2 10 4 3" xfId="6692"/>
    <cellStyle name="標準 24 2 10 5" xfId="2623"/>
    <cellStyle name="標準 24 2 10 5 2" xfId="7889"/>
    <cellStyle name="標準 24 2 10 6" xfId="5644"/>
    <cellStyle name="標準 24 2 11" xfId="399"/>
    <cellStyle name="標準 24 2 11 2" xfId="616"/>
    <cellStyle name="標準 24 2 11 2 2" xfId="2153"/>
    <cellStyle name="標準 24 2 11 2 2 2" xfId="2624"/>
    <cellStyle name="標準 24 2 11 2 2 2 2" xfId="7890"/>
    <cellStyle name="標準 24 2 11 2 2 3" xfId="7420"/>
    <cellStyle name="標準 24 2 11 2 3" xfId="2625"/>
    <cellStyle name="標準 24 2 11 2 3 2" xfId="7891"/>
    <cellStyle name="標準 24 2 11 2 4" xfId="5883"/>
    <cellStyle name="標準 24 2 11 3" xfId="1660"/>
    <cellStyle name="標準 24 2 11 3 2" xfId="2626"/>
    <cellStyle name="標準 24 2 11 3 2 2" xfId="7892"/>
    <cellStyle name="標準 24 2 11 3 3" xfId="6927"/>
    <cellStyle name="標準 24 2 11 4" xfId="1151"/>
    <cellStyle name="標準 24 2 11 4 2" xfId="2627"/>
    <cellStyle name="標準 24 2 11 4 2 2" xfId="7893"/>
    <cellStyle name="標準 24 2 11 4 3" xfId="6418"/>
    <cellStyle name="標準 24 2 11 5" xfId="2628"/>
    <cellStyle name="標準 24 2 11 5 2" xfId="7894"/>
    <cellStyle name="標準 24 2 11 6" xfId="5666"/>
    <cellStyle name="標準 24 2 12" xfId="421"/>
    <cellStyle name="標準 24 2 12 2" xfId="912"/>
    <cellStyle name="標準 24 2 12 2 2" xfId="2449"/>
    <cellStyle name="標準 24 2 12 2 2 2" xfId="2629"/>
    <cellStyle name="標準 24 2 12 2 2 2 2" xfId="7895"/>
    <cellStyle name="標準 24 2 12 2 2 3" xfId="7716"/>
    <cellStyle name="標準 24 2 12 2 3" xfId="2630"/>
    <cellStyle name="標準 24 2 12 2 3 2" xfId="7896"/>
    <cellStyle name="標準 24 2 12 2 4" xfId="6179"/>
    <cellStyle name="標準 24 2 12 3" xfId="1677"/>
    <cellStyle name="標準 24 2 12 3 2" xfId="2631"/>
    <cellStyle name="標準 24 2 12 3 2 2" xfId="7897"/>
    <cellStyle name="標準 24 2 12 3 3" xfId="6944"/>
    <cellStyle name="標準 24 2 12 4" xfId="1447"/>
    <cellStyle name="標準 24 2 12 4 2" xfId="2632"/>
    <cellStyle name="標準 24 2 12 4 2 2" xfId="7898"/>
    <cellStyle name="標準 24 2 12 4 3" xfId="6714"/>
    <cellStyle name="標準 24 2 12 5" xfId="2633"/>
    <cellStyle name="標準 24 2 12 5 2" xfId="7899"/>
    <cellStyle name="標準 24 2 12 6" xfId="5688"/>
    <cellStyle name="標準 24 2 13" xfId="934"/>
    <cellStyle name="標準 24 2 13 2" xfId="2469"/>
    <cellStyle name="標準 24 2 13 2 2" xfId="2634"/>
    <cellStyle name="標準 24 2 13 2 2 2" xfId="7900"/>
    <cellStyle name="標準 24 2 13 2 3" xfId="2635"/>
    <cellStyle name="標準 24 2 13 2 3 2" xfId="7901"/>
    <cellStyle name="標準 24 2 13 2 4" xfId="7736"/>
    <cellStyle name="標準 24 2 13 3" xfId="1699"/>
    <cellStyle name="標準 24 2 13 3 2" xfId="2636"/>
    <cellStyle name="標準 24 2 13 3 2 2" xfId="7902"/>
    <cellStyle name="標準 24 2 13 3 3" xfId="6966"/>
    <cellStyle name="標準 24 2 13 4" xfId="1469"/>
    <cellStyle name="標準 24 2 13 4 2" xfId="2637"/>
    <cellStyle name="標準 24 2 13 4 2 2" xfId="7903"/>
    <cellStyle name="標準 24 2 13 4 3" xfId="6736"/>
    <cellStyle name="標準 24 2 13 5" xfId="2638"/>
    <cellStyle name="標準 24 2 13 5 2" xfId="7904"/>
    <cellStyle name="標準 24 2 13 6" xfId="6201"/>
    <cellStyle name="標準 24 2 14" xfId="956"/>
    <cellStyle name="標準 24 2 14 2" xfId="2488"/>
    <cellStyle name="標準 24 2 14 2 2" xfId="2639"/>
    <cellStyle name="標準 24 2 14 2 2 2" xfId="7905"/>
    <cellStyle name="標準 24 2 14 2 3" xfId="2640"/>
    <cellStyle name="標準 24 2 14 2 3 2" xfId="7906"/>
    <cellStyle name="標準 24 2 14 2 4" xfId="7755"/>
    <cellStyle name="標準 24 2 14 3" xfId="1721"/>
    <cellStyle name="標準 24 2 14 3 2" xfId="2641"/>
    <cellStyle name="標準 24 2 14 3 2 2" xfId="7907"/>
    <cellStyle name="標準 24 2 14 3 3" xfId="6988"/>
    <cellStyle name="標準 24 2 14 4" xfId="1491"/>
    <cellStyle name="標準 24 2 14 4 2" xfId="2642"/>
    <cellStyle name="標準 24 2 14 4 2 2" xfId="7908"/>
    <cellStyle name="標準 24 2 14 4 3" xfId="6758"/>
    <cellStyle name="標準 24 2 14 5" xfId="2643"/>
    <cellStyle name="標準 24 2 14 5 2" xfId="7909"/>
    <cellStyle name="標準 24 2 14 6" xfId="6223"/>
    <cellStyle name="標準 24 2 15" xfId="439"/>
    <cellStyle name="標準 24 2 15 2" xfId="1743"/>
    <cellStyle name="標準 24 2 15 2 2" xfId="2644"/>
    <cellStyle name="標準 24 2 15 2 2 2" xfId="7910"/>
    <cellStyle name="標準 24 2 15 2 3" xfId="7010"/>
    <cellStyle name="標準 24 2 15 3" xfId="2645"/>
    <cellStyle name="標準 24 2 15 3 2" xfId="7911"/>
    <cellStyle name="標準 24 2 15 4" xfId="5706"/>
    <cellStyle name="標準 24 2 16" xfId="1761"/>
    <cellStyle name="標準 24 2 16 2" xfId="2646"/>
    <cellStyle name="標準 24 2 16 2 2" xfId="7912"/>
    <cellStyle name="標準 24 2 16 3" xfId="2647"/>
    <cellStyle name="標準 24 2 16 3 2" xfId="7913"/>
    <cellStyle name="標準 24 2 16 4" xfId="7028"/>
    <cellStyle name="標準 24 2 17" xfId="1892"/>
    <cellStyle name="標準 24 2 17 2" xfId="2648"/>
    <cellStyle name="標準 24 2 17 2 2" xfId="7914"/>
    <cellStyle name="標準 24 2 17 3" xfId="2649"/>
    <cellStyle name="標準 24 2 17 3 2" xfId="7915"/>
    <cellStyle name="標準 24 2 17 4" xfId="7159"/>
    <cellStyle name="標準 24 2 18" xfId="1914"/>
    <cellStyle name="標準 24 2 18 2" xfId="2650"/>
    <cellStyle name="標準 24 2 18 2 2" xfId="7916"/>
    <cellStyle name="標準 24 2 18 3" xfId="2651"/>
    <cellStyle name="標準 24 2 18 3 2" xfId="7917"/>
    <cellStyle name="標準 24 2 18 4" xfId="7181"/>
    <cellStyle name="標準 24 2 19" xfId="1936"/>
    <cellStyle name="標準 24 2 19 2" xfId="2652"/>
    <cellStyle name="標準 24 2 19 2 2" xfId="7918"/>
    <cellStyle name="標準 24 2 19 3" xfId="2653"/>
    <cellStyle name="標準 24 2 19 3 2" xfId="7919"/>
    <cellStyle name="標準 24 2 19 4" xfId="7203"/>
    <cellStyle name="標準 24 2 2" xfId="121"/>
    <cellStyle name="標準 24 2 2 10" xfId="1528"/>
    <cellStyle name="標準 24 2 2 10 2" xfId="2654"/>
    <cellStyle name="標準 24 2 2 10 2 2" xfId="7920"/>
    <cellStyle name="標準 24 2 2 10 3" xfId="2655"/>
    <cellStyle name="標準 24 2 2 10 3 2" xfId="7921"/>
    <cellStyle name="標準 24 2 2 10 4" xfId="6795"/>
    <cellStyle name="標準 24 2 2 11" xfId="981"/>
    <cellStyle name="標準 24 2 2 11 2" xfId="2656"/>
    <cellStyle name="標準 24 2 2 11 2 2" xfId="7922"/>
    <cellStyle name="標準 24 2 2 11 3" xfId="6248"/>
    <cellStyle name="標準 24 2 2 12" xfId="2657"/>
    <cellStyle name="標準 24 2 2 12 2" xfId="7923"/>
    <cellStyle name="標準 24 2 2 13" xfId="5393"/>
    <cellStyle name="標準 24 2 2 2" xfId="231"/>
    <cellStyle name="標準 24 2 2 2 2" xfId="744"/>
    <cellStyle name="標準 24 2 2 2 2 2" xfId="2281"/>
    <cellStyle name="標準 24 2 2 2 2 2 2" xfId="2658"/>
    <cellStyle name="標準 24 2 2 2 2 2 2 2" xfId="7924"/>
    <cellStyle name="標準 24 2 2 2 2 2 3" xfId="7548"/>
    <cellStyle name="標準 24 2 2 2 2 3" xfId="2659"/>
    <cellStyle name="標準 24 2 2 2 2 3 2" xfId="7925"/>
    <cellStyle name="標準 24 2 2 2 2 4" xfId="6011"/>
    <cellStyle name="標準 24 2 2 2 3" xfId="1542"/>
    <cellStyle name="標準 24 2 2 2 3 2" xfId="2660"/>
    <cellStyle name="標準 24 2 2 2 3 2 2" xfId="7926"/>
    <cellStyle name="標準 24 2 2 2 3 3" xfId="2661"/>
    <cellStyle name="標準 24 2 2 2 3 3 2" xfId="7927"/>
    <cellStyle name="標準 24 2 2 2 3 4" xfId="6809"/>
    <cellStyle name="標準 24 2 2 2 4" xfId="1279"/>
    <cellStyle name="標準 24 2 2 2 4 2" xfId="2662"/>
    <cellStyle name="標準 24 2 2 2 4 2 2" xfId="7928"/>
    <cellStyle name="標準 24 2 2 2 4 3" xfId="6546"/>
    <cellStyle name="標準 24 2 2 2 5" xfId="2663"/>
    <cellStyle name="標準 24 2 2 2 5 2" xfId="7929"/>
    <cellStyle name="標準 24 2 2 2 6" xfId="5498"/>
    <cellStyle name="標準 24 2 2 3" xfId="639"/>
    <cellStyle name="標準 24 2 2 3 2" xfId="2176"/>
    <cellStyle name="標準 24 2 2 3 2 2" xfId="2664"/>
    <cellStyle name="標準 24 2 2 3 2 2 2" xfId="7930"/>
    <cellStyle name="標準 24 2 2 3 2 3" xfId="2665"/>
    <cellStyle name="標準 24 2 2 3 2 3 2" xfId="7931"/>
    <cellStyle name="標準 24 2 2 3 2 4" xfId="7443"/>
    <cellStyle name="標準 24 2 2 3 3" xfId="1556"/>
    <cellStyle name="標準 24 2 2 3 3 2" xfId="2666"/>
    <cellStyle name="標準 24 2 2 3 3 2 2" xfId="7932"/>
    <cellStyle name="標準 24 2 2 3 3 3" xfId="6823"/>
    <cellStyle name="標準 24 2 2 3 4" xfId="1174"/>
    <cellStyle name="標準 24 2 2 3 4 2" xfId="2667"/>
    <cellStyle name="標準 24 2 2 3 4 2 2" xfId="7933"/>
    <cellStyle name="標準 24 2 2 3 4 3" xfId="6441"/>
    <cellStyle name="標準 24 2 2 3 5" xfId="2668"/>
    <cellStyle name="標準 24 2 2 3 5 2" xfId="7934"/>
    <cellStyle name="標準 24 2 2 3 6" xfId="5906"/>
    <cellStyle name="標準 24 2 2 4" xfId="446"/>
    <cellStyle name="標準 24 2 2 4 2" xfId="1570"/>
    <cellStyle name="標準 24 2 2 4 2 2" xfId="2669"/>
    <cellStyle name="標準 24 2 2 4 2 2 2" xfId="7935"/>
    <cellStyle name="標準 24 2 2 4 2 3" xfId="6837"/>
    <cellStyle name="標準 24 2 2 4 3" xfId="2670"/>
    <cellStyle name="標準 24 2 2 4 3 2" xfId="7936"/>
    <cellStyle name="標準 24 2 2 4 4" xfId="5713"/>
    <cellStyle name="標準 24 2 2 5" xfId="1584"/>
    <cellStyle name="標準 24 2 2 5 2" xfId="2671"/>
    <cellStyle name="標準 24 2 2 5 2 2" xfId="7937"/>
    <cellStyle name="標準 24 2 2 5 3" xfId="2672"/>
    <cellStyle name="標準 24 2 2 5 3 2" xfId="7938"/>
    <cellStyle name="標準 24 2 2 5 4" xfId="6851"/>
    <cellStyle name="標準 24 2 2 6" xfId="1598"/>
    <cellStyle name="標準 24 2 2 6 2" xfId="2673"/>
    <cellStyle name="標準 24 2 2 6 2 2" xfId="7939"/>
    <cellStyle name="標準 24 2 2 6 3" xfId="2674"/>
    <cellStyle name="標準 24 2 2 6 3 2" xfId="7940"/>
    <cellStyle name="標準 24 2 2 6 4" xfId="6865"/>
    <cellStyle name="標準 24 2 2 7" xfId="1629"/>
    <cellStyle name="標準 24 2 2 7 2" xfId="2675"/>
    <cellStyle name="標準 24 2 2 7 2 2" xfId="7941"/>
    <cellStyle name="標準 24 2 2 7 3" xfId="2676"/>
    <cellStyle name="標準 24 2 2 7 3 2" xfId="7942"/>
    <cellStyle name="標準 24 2 2 7 4" xfId="6896"/>
    <cellStyle name="標準 24 2 2 8" xfId="1768"/>
    <cellStyle name="標準 24 2 2 8 2" xfId="2677"/>
    <cellStyle name="標準 24 2 2 8 2 2" xfId="7943"/>
    <cellStyle name="標準 24 2 2 8 3" xfId="2678"/>
    <cellStyle name="標準 24 2 2 8 3 2" xfId="7944"/>
    <cellStyle name="標準 24 2 2 8 4" xfId="7035"/>
    <cellStyle name="標準 24 2 2 9" xfId="2001"/>
    <cellStyle name="標準 24 2 2 9 2" xfId="2679"/>
    <cellStyle name="標準 24 2 2 9 2 2" xfId="7945"/>
    <cellStyle name="標準 24 2 2 9 3" xfId="2680"/>
    <cellStyle name="標準 24 2 2 9 3 2" xfId="7946"/>
    <cellStyle name="標準 24 2 2 9 4" xfId="7268"/>
    <cellStyle name="標準 24 2 20" xfId="1958"/>
    <cellStyle name="標準 24 2 20 2" xfId="2681"/>
    <cellStyle name="標準 24 2 20 2 2" xfId="7947"/>
    <cellStyle name="標準 24 2 20 3" xfId="2682"/>
    <cellStyle name="標準 24 2 20 3 2" xfId="7948"/>
    <cellStyle name="標準 24 2 20 4" xfId="7225"/>
    <cellStyle name="標準 24 2 21" xfId="1985"/>
    <cellStyle name="標準 24 2 21 2" xfId="2683"/>
    <cellStyle name="標準 24 2 21 2 2" xfId="7949"/>
    <cellStyle name="標準 24 2 21 3" xfId="2684"/>
    <cellStyle name="標準 24 2 21 3 2" xfId="7950"/>
    <cellStyle name="標準 24 2 21 4" xfId="7252"/>
    <cellStyle name="標準 24 2 22" xfId="1512"/>
    <cellStyle name="標準 24 2 22 2" xfId="2685"/>
    <cellStyle name="標準 24 2 22 2 2" xfId="7951"/>
    <cellStyle name="標準 24 2 22 3" xfId="2686"/>
    <cellStyle name="標準 24 2 22 3 2" xfId="7952"/>
    <cellStyle name="標準 24 2 22 4" xfId="6779"/>
    <cellStyle name="標準 24 2 23" xfId="974"/>
    <cellStyle name="標準 24 2 23 2" xfId="2687"/>
    <cellStyle name="標準 24 2 23 2 2" xfId="7953"/>
    <cellStyle name="標準 24 2 23 3" xfId="6241"/>
    <cellStyle name="標準 24 2 24" xfId="2511"/>
    <cellStyle name="標準 24 2 24 2" xfId="7778"/>
    <cellStyle name="標準 24 2 25" xfId="2533"/>
    <cellStyle name="標準 24 2 25 2" xfId="7800"/>
    <cellStyle name="標準 24 2 26" xfId="2555"/>
    <cellStyle name="標準 24 2 26 2" xfId="7822"/>
    <cellStyle name="標準 24 2 27" xfId="2688"/>
    <cellStyle name="標準 24 2 27 2" xfId="7954"/>
    <cellStyle name="標準 24 2 28" xfId="5323"/>
    <cellStyle name="標準 24 2 28 2" xfId="10589"/>
    <cellStyle name="標準 24 2 29" xfId="5345"/>
    <cellStyle name="標準 24 2 29 2" xfId="10611"/>
    <cellStyle name="標準 24 2 3" xfId="136"/>
    <cellStyle name="標準 24 2 3 2" xfId="245"/>
    <cellStyle name="標準 24 2 3 2 2" xfId="758"/>
    <cellStyle name="標準 24 2 3 2 2 2" xfId="2295"/>
    <cellStyle name="標準 24 2 3 2 2 2 2" xfId="2689"/>
    <cellStyle name="標準 24 2 3 2 2 2 2 2" xfId="7955"/>
    <cellStyle name="標準 24 2 3 2 2 2 3" xfId="7562"/>
    <cellStyle name="標準 24 2 3 2 2 3" xfId="2690"/>
    <cellStyle name="標準 24 2 3 2 2 3 2" xfId="7956"/>
    <cellStyle name="標準 24 2 3 2 2 4" xfId="6025"/>
    <cellStyle name="標準 24 2 3 2 3" xfId="1643"/>
    <cellStyle name="標準 24 2 3 2 3 2" xfId="2691"/>
    <cellStyle name="標準 24 2 3 2 3 2 2" xfId="7957"/>
    <cellStyle name="標準 24 2 3 2 3 3" xfId="2692"/>
    <cellStyle name="標準 24 2 3 2 3 3 2" xfId="7958"/>
    <cellStyle name="標準 24 2 3 2 3 4" xfId="6910"/>
    <cellStyle name="標準 24 2 3 2 4" xfId="1293"/>
    <cellStyle name="標準 24 2 3 2 4 2" xfId="2693"/>
    <cellStyle name="標準 24 2 3 2 4 2 2" xfId="7959"/>
    <cellStyle name="標準 24 2 3 2 4 3" xfId="6560"/>
    <cellStyle name="標準 24 2 3 2 5" xfId="2694"/>
    <cellStyle name="標準 24 2 3 2 5 2" xfId="7960"/>
    <cellStyle name="標準 24 2 3 2 6" xfId="5512"/>
    <cellStyle name="標準 24 2 3 3" xfId="653"/>
    <cellStyle name="標準 24 2 3 3 2" xfId="2190"/>
    <cellStyle name="標準 24 2 3 3 2 2" xfId="2695"/>
    <cellStyle name="標準 24 2 3 3 2 2 2" xfId="7961"/>
    <cellStyle name="標準 24 2 3 3 2 3" xfId="2696"/>
    <cellStyle name="標準 24 2 3 3 2 3 2" xfId="7962"/>
    <cellStyle name="標準 24 2 3 3 2 4" xfId="7457"/>
    <cellStyle name="標準 24 2 3 3 3" xfId="1782"/>
    <cellStyle name="標準 24 2 3 3 3 2" xfId="2697"/>
    <cellStyle name="標準 24 2 3 3 3 2 2" xfId="7963"/>
    <cellStyle name="標準 24 2 3 3 3 3" xfId="7049"/>
    <cellStyle name="標準 24 2 3 3 4" xfId="1188"/>
    <cellStyle name="標準 24 2 3 3 4 2" xfId="2698"/>
    <cellStyle name="標準 24 2 3 3 4 2 2" xfId="7964"/>
    <cellStyle name="標準 24 2 3 3 4 3" xfId="6455"/>
    <cellStyle name="標準 24 2 3 3 5" xfId="2699"/>
    <cellStyle name="標準 24 2 3 3 5 2" xfId="7965"/>
    <cellStyle name="標準 24 2 3 3 6" xfId="5920"/>
    <cellStyle name="標準 24 2 3 4" xfId="460"/>
    <cellStyle name="標準 24 2 3 4 2" xfId="2006"/>
    <cellStyle name="標準 24 2 3 4 2 2" xfId="2700"/>
    <cellStyle name="標準 24 2 3 4 2 2 2" xfId="7966"/>
    <cellStyle name="標準 24 2 3 4 2 3" xfId="7273"/>
    <cellStyle name="標準 24 2 3 4 3" xfId="2701"/>
    <cellStyle name="標準 24 2 3 4 3 2" xfId="7967"/>
    <cellStyle name="標準 24 2 3 4 4" xfId="5727"/>
    <cellStyle name="標準 24 2 3 5" xfId="1522"/>
    <cellStyle name="標準 24 2 3 5 2" xfId="2702"/>
    <cellStyle name="標準 24 2 3 5 2 2" xfId="7968"/>
    <cellStyle name="標準 24 2 3 5 3" xfId="2703"/>
    <cellStyle name="標準 24 2 3 5 3 2" xfId="7969"/>
    <cellStyle name="標準 24 2 3 5 4" xfId="6789"/>
    <cellStyle name="標準 24 2 3 6" xfId="995"/>
    <cellStyle name="標準 24 2 3 6 2" xfId="2704"/>
    <cellStyle name="標準 24 2 3 6 2 2" xfId="7970"/>
    <cellStyle name="標準 24 2 3 6 3" xfId="6262"/>
    <cellStyle name="標準 24 2 3 7" xfId="2705"/>
    <cellStyle name="標準 24 2 3 7 2" xfId="7971"/>
    <cellStyle name="標準 24 2 3 8" xfId="5407"/>
    <cellStyle name="標準 24 2 30" xfId="10633"/>
    <cellStyle name="標準 24 2 31" xfId="5369"/>
    <cellStyle name="標準 24 2 4" xfId="114"/>
    <cellStyle name="標準 24 2 4 2" xfId="267"/>
    <cellStyle name="標準 24 2 4 2 2" xfId="780"/>
    <cellStyle name="標準 24 2 4 2 2 2" xfId="2317"/>
    <cellStyle name="標準 24 2 4 2 2 2 2" xfId="2706"/>
    <cellStyle name="標準 24 2 4 2 2 2 2 2" xfId="7972"/>
    <cellStyle name="標準 24 2 4 2 2 2 3" xfId="7584"/>
    <cellStyle name="標準 24 2 4 2 2 3" xfId="2707"/>
    <cellStyle name="標準 24 2 4 2 2 3 2" xfId="7973"/>
    <cellStyle name="標準 24 2 4 2 2 4" xfId="6047"/>
    <cellStyle name="標準 24 2 4 2 3" xfId="1804"/>
    <cellStyle name="標準 24 2 4 2 3 2" xfId="2708"/>
    <cellStyle name="標準 24 2 4 2 3 2 2" xfId="7974"/>
    <cellStyle name="標準 24 2 4 2 3 3" xfId="2709"/>
    <cellStyle name="標準 24 2 4 2 3 3 2" xfId="7975"/>
    <cellStyle name="標準 24 2 4 2 3 4" xfId="7071"/>
    <cellStyle name="標準 24 2 4 2 4" xfId="1315"/>
    <cellStyle name="標準 24 2 4 2 4 2" xfId="2710"/>
    <cellStyle name="標準 24 2 4 2 4 2 2" xfId="7976"/>
    <cellStyle name="標準 24 2 4 2 4 3" xfId="6582"/>
    <cellStyle name="標準 24 2 4 2 5" xfId="2711"/>
    <cellStyle name="標準 24 2 4 2 5 2" xfId="7977"/>
    <cellStyle name="標準 24 2 4 2 6" xfId="5534"/>
    <cellStyle name="標準 24 2 4 3" xfId="632"/>
    <cellStyle name="標準 24 2 4 3 2" xfId="2169"/>
    <cellStyle name="標準 24 2 4 3 2 2" xfId="2712"/>
    <cellStyle name="標準 24 2 4 3 2 2 2" xfId="7978"/>
    <cellStyle name="標準 24 2 4 3 2 3" xfId="2713"/>
    <cellStyle name="標準 24 2 4 3 2 3 2" xfId="7979"/>
    <cellStyle name="標準 24 2 4 3 2 4" xfId="7436"/>
    <cellStyle name="標準 24 2 4 3 3" xfId="1167"/>
    <cellStyle name="標準 24 2 4 3 3 2" xfId="2714"/>
    <cellStyle name="標準 24 2 4 3 3 2 2" xfId="7980"/>
    <cellStyle name="標準 24 2 4 3 3 3" xfId="6434"/>
    <cellStyle name="標準 24 2 4 3 4" xfId="2715"/>
    <cellStyle name="標準 24 2 4 3 4 2" xfId="7981"/>
    <cellStyle name="標準 24 2 4 3 5" xfId="5899"/>
    <cellStyle name="標準 24 2 4 4" xfId="482"/>
    <cellStyle name="標準 24 2 4 4 2" xfId="2021"/>
    <cellStyle name="標準 24 2 4 4 2 2" xfId="2716"/>
    <cellStyle name="標準 24 2 4 4 2 2 2" xfId="7982"/>
    <cellStyle name="標準 24 2 4 4 2 3" xfId="7288"/>
    <cellStyle name="標準 24 2 4 4 3" xfId="2717"/>
    <cellStyle name="標準 24 2 4 4 3 2" xfId="7983"/>
    <cellStyle name="標準 24 2 4 4 4" xfId="5749"/>
    <cellStyle name="標準 24 2 4 5" xfId="1535"/>
    <cellStyle name="標準 24 2 4 5 2" xfId="2718"/>
    <cellStyle name="標準 24 2 4 5 2 2" xfId="7984"/>
    <cellStyle name="標準 24 2 4 5 3" xfId="6802"/>
    <cellStyle name="標準 24 2 4 6" xfId="1017"/>
    <cellStyle name="標準 24 2 4 6 2" xfId="2719"/>
    <cellStyle name="標準 24 2 4 6 2 2" xfId="7985"/>
    <cellStyle name="標準 24 2 4 6 3" xfId="6284"/>
    <cellStyle name="標準 24 2 4 7" xfId="2720"/>
    <cellStyle name="標準 24 2 4 7 2" xfId="7986"/>
    <cellStyle name="標準 24 2 4 8" xfId="5386"/>
    <cellStyle name="標準 24 2 5" xfId="162"/>
    <cellStyle name="標準 24 2 5 2" xfId="289"/>
    <cellStyle name="標準 24 2 5 2 2" xfId="802"/>
    <cellStyle name="標準 24 2 5 2 2 2" xfId="2339"/>
    <cellStyle name="標準 24 2 5 2 2 2 2" xfId="2721"/>
    <cellStyle name="標準 24 2 5 2 2 2 2 2" xfId="7987"/>
    <cellStyle name="標準 24 2 5 2 2 2 3" xfId="7606"/>
    <cellStyle name="標準 24 2 5 2 2 3" xfId="2722"/>
    <cellStyle name="標準 24 2 5 2 2 3 2" xfId="7988"/>
    <cellStyle name="標準 24 2 5 2 2 4" xfId="6069"/>
    <cellStyle name="標準 24 2 5 2 3" xfId="1826"/>
    <cellStyle name="標準 24 2 5 2 3 2" xfId="2723"/>
    <cellStyle name="標準 24 2 5 2 3 2 2" xfId="7989"/>
    <cellStyle name="標準 24 2 5 2 3 3" xfId="7093"/>
    <cellStyle name="標準 24 2 5 2 4" xfId="1337"/>
    <cellStyle name="標準 24 2 5 2 4 2" xfId="2724"/>
    <cellStyle name="標準 24 2 5 2 4 2 2" xfId="7990"/>
    <cellStyle name="標準 24 2 5 2 4 3" xfId="6604"/>
    <cellStyle name="標準 24 2 5 2 5" xfId="2725"/>
    <cellStyle name="標準 24 2 5 2 5 2" xfId="7991"/>
    <cellStyle name="標準 24 2 5 2 6" xfId="5556"/>
    <cellStyle name="標準 24 2 5 3" xfId="675"/>
    <cellStyle name="標準 24 2 5 3 2" xfId="2212"/>
    <cellStyle name="標準 24 2 5 3 2 2" xfId="2726"/>
    <cellStyle name="標準 24 2 5 3 2 2 2" xfId="7992"/>
    <cellStyle name="標準 24 2 5 3 2 3" xfId="2727"/>
    <cellStyle name="標準 24 2 5 3 2 3 2" xfId="7993"/>
    <cellStyle name="標準 24 2 5 3 2 4" xfId="7479"/>
    <cellStyle name="標準 24 2 5 3 3" xfId="1210"/>
    <cellStyle name="標準 24 2 5 3 3 2" xfId="2728"/>
    <cellStyle name="標準 24 2 5 3 3 2 2" xfId="7994"/>
    <cellStyle name="標準 24 2 5 3 3 3" xfId="6477"/>
    <cellStyle name="標準 24 2 5 3 4" xfId="2729"/>
    <cellStyle name="標準 24 2 5 3 4 2" xfId="7995"/>
    <cellStyle name="標準 24 2 5 3 5" xfId="5942"/>
    <cellStyle name="標準 24 2 5 4" xfId="504"/>
    <cellStyle name="標準 24 2 5 4 2" xfId="2041"/>
    <cellStyle name="標準 24 2 5 4 2 2" xfId="2730"/>
    <cellStyle name="標準 24 2 5 4 2 2 2" xfId="7996"/>
    <cellStyle name="標準 24 2 5 4 2 3" xfId="7308"/>
    <cellStyle name="標準 24 2 5 4 3" xfId="2731"/>
    <cellStyle name="標準 24 2 5 4 3 2" xfId="7997"/>
    <cellStyle name="標準 24 2 5 4 4" xfId="5771"/>
    <cellStyle name="標準 24 2 5 5" xfId="1549"/>
    <cellStyle name="標準 24 2 5 5 2" xfId="2732"/>
    <cellStyle name="標準 24 2 5 5 2 2" xfId="7998"/>
    <cellStyle name="標準 24 2 5 5 3" xfId="6816"/>
    <cellStyle name="標準 24 2 5 6" xfId="1039"/>
    <cellStyle name="標準 24 2 5 6 2" xfId="2733"/>
    <cellStyle name="標準 24 2 5 6 2 2" xfId="7999"/>
    <cellStyle name="標準 24 2 5 6 3" xfId="6306"/>
    <cellStyle name="標準 24 2 5 7" xfId="2734"/>
    <cellStyle name="標準 24 2 5 7 2" xfId="8000"/>
    <cellStyle name="標準 24 2 5 8" xfId="5429"/>
    <cellStyle name="標準 24 2 6" xfId="184"/>
    <cellStyle name="標準 24 2 6 2" xfId="311"/>
    <cellStyle name="標準 24 2 6 2 2" xfId="824"/>
    <cellStyle name="標準 24 2 6 2 2 2" xfId="2361"/>
    <cellStyle name="標準 24 2 6 2 2 2 2" xfId="2735"/>
    <cellStyle name="標準 24 2 6 2 2 2 2 2" xfId="8001"/>
    <cellStyle name="標準 24 2 6 2 2 2 3" xfId="7628"/>
    <cellStyle name="標準 24 2 6 2 2 3" xfId="2736"/>
    <cellStyle name="標準 24 2 6 2 2 3 2" xfId="8002"/>
    <cellStyle name="標準 24 2 6 2 2 4" xfId="6091"/>
    <cellStyle name="標準 24 2 6 2 3" xfId="1848"/>
    <cellStyle name="標準 24 2 6 2 3 2" xfId="2737"/>
    <cellStyle name="標準 24 2 6 2 3 2 2" xfId="8003"/>
    <cellStyle name="標準 24 2 6 2 3 3" xfId="7115"/>
    <cellStyle name="標準 24 2 6 2 4" xfId="1359"/>
    <cellStyle name="標準 24 2 6 2 4 2" xfId="2738"/>
    <cellStyle name="標準 24 2 6 2 4 2 2" xfId="8004"/>
    <cellStyle name="標準 24 2 6 2 4 3" xfId="6626"/>
    <cellStyle name="標準 24 2 6 2 5" xfId="2739"/>
    <cellStyle name="標準 24 2 6 2 5 2" xfId="8005"/>
    <cellStyle name="標準 24 2 6 2 6" xfId="5578"/>
    <cellStyle name="標準 24 2 6 3" xfId="697"/>
    <cellStyle name="標準 24 2 6 3 2" xfId="2234"/>
    <cellStyle name="標準 24 2 6 3 2 2" xfId="2740"/>
    <cellStyle name="標準 24 2 6 3 2 2 2" xfId="8006"/>
    <cellStyle name="標準 24 2 6 3 2 3" xfId="2741"/>
    <cellStyle name="標準 24 2 6 3 2 3 2" xfId="8007"/>
    <cellStyle name="標準 24 2 6 3 2 4" xfId="7501"/>
    <cellStyle name="標準 24 2 6 3 3" xfId="1232"/>
    <cellStyle name="標準 24 2 6 3 3 2" xfId="2742"/>
    <cellStyle name="標準 24 2 6 3 3 2 2" xfId="8008"/>
    <cellStyle name="標準 24 2 6 3 3 3" xfId="6499"/>
    <cellStyle name="標準 24 2 6 3 4" xfId="2743"/>
    <cellStyle name="標準 24 2 6 3 4 2" xfId="8009"/>
    <cellStyle name="標準 24 2 6 3 5" xfId="5964"/>
    <cellStyle name="標準 24 2 6 4" xfId="526"/>
    <cellStyle name="標準 24 2 6 4 2" xfId="2063"/>
    <cellStyle name="標準 24 2 6 4 2 2" xfId="2744"/>
    <cellStyle name="標準 24 2 6 4 2 2 2" xfId="8010"/>
    <cellStyle name="標準 24 2 6 4 2 3" xfId="7330"/>
    <cellStyle name="標準 24 2 6 4 3" xfId="2745"/>
    <cellStyle name="標準 24 2 6 4 3 2" xfId="8011"/>
    <cellStyle name="標準 24 2 6 4 4" xfId="5793"/>
    <cellStyle name="標準 24 2 6 5" xfId="1563"/>
    <cellStyle name="標準 24 2 6 5 2" xfId="2746"/>
    <cellStyle name="標準 24 2 6 5 2 2" xfId="8012"/>
    <cellStyle name="標準 24 2 6 5 3" xfId="6830"/>
    <cellStyle name="標準 24 2 6 6" xfId="1061"/>
    <cellStyle name="標準 24 2 6 6 2" xfId="2747"/>
    <cellStyle name="標準 24 2 6 6 2 2" xfId="8013"/>
    <cellStyle name="標準 24 2 6 6 3" xfId="6328"/>
    <cellStyle name="標準 24 2 6 7" xfId="2748"/>
    <cellStyle name="標準 24 2 6 7 2" xfId="8014"/>
    <cellStyle name="標準 24 2 6 8" xfId="5451"/>
    <cellStyle name="標準 24 2 7" xfId="206"/>
    <cellStyle name="標準 24 2 7 2" xfId="333"/>
    <cellStyle name="標準 24 2 7 2 2" xfId="846"/>
    <cellStyle name="標準 24 2 7 2 2 2" xfId="2383"/>
    <cellStyle name="標準 24 2 7 2 2 2 2" xfId="2749"/>
    <cellStyle name="標準 24 2 7 2 2 2 2 2" xfId="8015"/>
    <cellStyle name="標準 24 2 7 2 2 2 3" xfId="7650"/>
    <cellStyle name="標準 24 2 7 2 2 3" xfId="2750"/>
    <cellStyle name="標準 24 2 7 2 2 3 2" xfId="8016"/>
    <cellStyle name="標準 24 2 7 2 2 4" xfId="6113"/>
    <cellStyle name="標準 24 2 7 2 3" xfId="1870"/>
    <cellStyle name="標準 24 2 7 2 3 2" xfId="2751"/>
    <cellStyle name="標準 24 2 7 2 3 2 2" xfId="8017"/>
    <cellStyle name="標準 24 2 7 2 3 3" xfId="7137"/>
    <cellStyle name="標準 24 2 7 2 4" xfId="1381"/>
    <cellStyle name="標準 24 2 7 2 4 2" xfId="2752"/>
    <cellStyle name="標準 24 2 7 2 4 2 2" xfId="8018"/>
    <cellStyle name="標準 24 2 7 2 4 3" xfId="6648"/>
    <cellStyle name="標準 24 2 7 2 5" xfId="2753"/>
    <cellStyle name="標準 24 2 7 2 5 2" xfId="8019"/>
    <cellStyle name="標準 24 2 7 2 6" xfId="5600"/>
    <cellStyle name="標準 24 2 7 3" xfId="719"/>
    <cellStyle name="標準 24 2 7 3 2" xfId="2256"/>
    <cellStyle name="標準 24 2 7 3 2 2" xfId="2754"/>
    <cellStyle name="標準 24 2 7 3 2 2 2" xfId="8020"/>
    <cellStyle name="標準 24 2 7 3 2 3" xfId="2755"/>
    <cellStyle name="標準 24 2 7 3 2 3 2" xfId="8021"/>
    <cellStyle name="標準 24 2 7 3 2 4" xfId="7523"/>
    <cellStyle name="標準 24 2 7 3 3" xfId="1254"/>
    <cellStyle name="標準 24 2 7 3 3 2" xfId="2756"/>
    <cellStyle name="標準 24 2 7 3 3 2 2" xfId="8022"/>
    <cellStyle name="標準 24 2 7 3 3 3" xfId="6521"/>
    <cellStyle name="標準 24 2 7 3 4" xfId="2757"/>
    <cellStyle name="標準 24 2 7 3 4 2" xfId="8023"/>
    <cellStyle name="標準 24 2 7 3 5" xfId="5986"/>
    <cellStyle name="標準 24 2 7 4" xfId="548"/>
    <cellStyle name="標準 24 2 7 4 2" xfId="2085"/>
    <cellStyle name="標準 24 2 7 4 2 2" xfId="2758"/>
    <cellStyle name="標準 24 2 7 4 2 2 2" xfId="8024"/>
    <cellStyle name="標準 24 2 7 4 2 3" xfId="7352"/>
    <cellStyle name="標準 24 2 7 4 3" xfId="2759"/>
    <cellStyle name="標準 24 2 7 4 3 2" xfId="8025"/>
    <cellStyle name="標準 24 2 7 4 4" xfId="5815"/>
    <cellStyle name="標準 24 2 7 5" xfId="1577"/>
    <cellStyle name="標準 24 2 7 5 2" xfId="2760"/>
    <cellStyle name="標準 24 2 7 5 2 2" xfId="8026"/>
    <cellStyle name="標準 24 2 7 5 3" xfId="6844"/>
    <cellStyle name="標準 24 2 7 6" xfId="1083"/>
    <cellStyle name="標準 24 2 7 6 2" xfId="2761"/>
    <cellStyle name="標準 24 2 7 6 2 2" xfId="8027"/>
    <cellStyle name="標準 24 2 7 6 3" xfId="6350"/>
    <cellStyle name="標準 24 2 7 7" xfId="2762"/>
    <cellStyle name="標準 24 2 7 7 2" xfId="8028"/>
    <cellStyle name="標準 24 2 7 8" xfId="5473"/>
    <cellStyle name="標準 24 2 8" xfId="355"/>
    <cellStyle name="標準 24 2 8 2" xfId="868"/>
    <cellStyle name="標準 24 2 8 2 2" xfId="2405"/>
    <cellStyle name="標準 24 2 8 2 2 2" xfId="2763"/>
    <cellStyle name="標準 24 2 8 2 2 2 2" xfId="8029"/>
    <cellStyle name="標準 24 2 8 2 2 3" xfId="2764"/>
    <cellStyle name="標準 24 2 8 2 2 3 2" xfId="8030"/>
    <cellStyle name="標準 24 2 8 2 2 4" xfId="7672"/>
    <cellStyle name="標準 24 2 8 2 3" xfId="1403"/>
    <cellStyle name="標準 24 2 8 2 3 2" xfId="2765"/>
    <cellStyle name="標準 24 2 8 2 3 2 2" xfId="8031"/>
    <cellStyle name="標準 24 2 8 2 3 3" xfId="6670"/>
    <cellStyle name="標準 24 2 8 2 4" xfId="2766"/>
    <cellStyle name="標準 24 2 8 2 4 2" xfId="8032"/>
    <cellStyle name="標準 24 2 8 2 5" xfId="6135"/>
    <cellStyle name="標準 24 2 8 3" xfId="570"/>
    <cellStyle name="標準 24 2 8 3 2" xfId="2107"/>
    <cellStyle name="標準 24 2 8 3 2 2" xfId="2767"/>
    <cellStyle name="標準 24 2 8 3 2 2 2" xfId="8033"/>
    <cellStyle name="標準 24 2 8 3 2 3" xfId="7374"/>
    <cellStyle name="標準 24 2 8 3 3" xfId="2768"/>
    <cellStyle name="標準 24 2 8 3 3 2" xfId="8034"/>
    <cellStyle name="標準 24 2 8 3 4" xfId="5837"/>
    <cellStyle name="標準 24 2 8 4" xfId="1591"/>
    <cellStyle name="標準 24 2 8 4 2" xfId="2769"/>
    <cellStyle name="標準 24 2 8 4 2 2" xfId="8035"/>
    <cellStyle name="標準 24 2 8 4 3" xfId="6858"/>
    <cellStyle name="標準 24 2 8 5" xfId="1105"/>
    <cellStyle name="標準 24 2 8 5 2" xfId="2770"/>
    <cellStyle name="標準 24 2 8 5 2 2" xfId="8036"/>
    <cellStyle name="標準 24 2 8 5 3" xfId="6372"/>
    <cellStyle name="標準 24 2 8 6" xfId="2771"/>
    <cellStyle name="標準 24 2 8 6 2" xfId="8037"/>
    <cellStyle name="標準 24 2 8 7" xfId="5622"/>
    <cellStyle name="標準 24 2 9" xfId="224"/>
    <cellStyle name="標準 24 2 9 2" xfId="737"/>
    <cellStyle name="標準 24 2 9 2 2" xfId="2274"/>
    <cellStyle name="標準 24 2 9 2 2 2" xfId="2772"/>
    <cellStyle name="標準 24 2 9 2 2 2 2" xfId="8038"/>
    <cellStyle name="標準 24 2 9 2 2 3" xfId="7541"/>
    <cellStyle name="標準 24 2 9 2 3" xfId="1272"/>
    <cellStyle name="標準 24 2 9 2 3 2" xfId="2773"/>
    <cellStyle name="標準 24 2 9 2 3 2 2" xfId="8039"/>
    <cellStyle name="標準 24 2 9 2 3 3" xfId="6539"/>
    <cellStyle name="標準 24 2 9 2 4" xfId="2774"/>
    <cellStyle name="標準 24 2 9 2 4 2" xfId="8040"/>
    <cellStyle name="標準 24 2 9 2 5" xfId="6004"/>
    <cellStyle name="標準 24 2 9 3" xfId="592"/>
    <cellStyle name="標準 24 2 9 3 2" xfId="2129"/>
    <cellStyle name="標準 24 2 9 3 2 2" xfId="2775"/>
    <cellStyle name="標準 24 2 9 3 2 2 2" xfId="8041"/>
    <cellStyle name="標準 24 2 9 3 2 3" xfId="7396"/>
    <cellStyle name="標準 24 2 9 3 3" xfId="2776"/>
    <cellStyle name="標準 24 2 9 3 3 2" xfId="8042"/>
    <cellStyle name="標準 24 2 9 3 4" xfId="5859"/>
    <cellStyle name="標準 24 2 9 4" xfId="1608"/>
    <cellStyle name="標準 24 2 9 4 2" xfId="2777"/>
    <cellStyle name="標準 24 2 9 4 2 2" xfId="8043"/>
    <cellStyle name="標準 24 2 9 4 3" xfId="6875"/>
    <cellStyle name="標準 24 2 9 5" xfId="1127"/>
    <cellStyle name="標準 24 2 9 5 2" xfId="2778"/>
    <cellStyle name="標準 24 2 9 5 2 2" xfId="8044"/>
    <cellStyle name="標準 24 2 9 5 3" xfId="6394"/>
    <cellStyle name="標準 24 2 9 6" xfId="2779"/>
    <cellStyle name="標準 24 2 9 6 2" xfId="8045"/>
    <cellStyle name="標準 24 2 9 7" xfId="5491"/>
    <cellStyle name="標準 24 20" xfId="1909"/>
    <cellStyle name="標準 24 20 2" xfId="2780"/>
    <cellStyle name="標準 24 20 2 2" xfId="8046"/>
    <cellStyle name="標準 24 20 3" xfId="2781"/>
    <cellStyle name="標準 24 20 3 2" xfId="8047"/>
    <cellStyle name="標準 24 20 4" xfId="7176"/>
    <cellStyle name="標準 24 21" xfId="1931"/>
    <cellStyle name="標準 24 21 2" xfId="2782"/>
    <cellStyle name="標準 24 21 2 2" xfId="8048"/>
    <cellStyle name="標準 24 21 3" xfId="2783"/>
    <cellStyle name="標準 24 21 3 2" xfId="8049"/>
    <cellStyle name="標準 24 21 4" xfId="7198"/>
    <cellStyle name="標準 24 22" xfId="1953"/>
    <cellStyle name="標準 24 22 2" xfId="2784"/>
    <cellStyle name="標準 24 22 2 2" xfId="8050"/>
    <cellStyle name="標準 24 22 3" xfId="2785"/>
    <cellStyle name="標準 24 22 3 2" xfId="8051"/>
    <cellStyle name="標準 24 22 4" xfId="7220"/>
    <cellStyle name="標準 24 23" xfId="1979"/>
    <cellStyle name="標準 24 23 2" xfId="2786"/>
    <cellStyle name="標準 24 23 2 2" xfId="8052"/>
    <cellStyle name="標準 24 23 3" xfId="2787"/>
    <cellStyle name="標準 24 23 3 2" xfId="8053"/>
    <cellStyle name="標準 24 23 4" xfId="7246"/>
    <cellStyle name="標準 24 24" xfId="1506"/>
    <cellStyle name="標準 24 24 2" xfId="2788"/>
    <cellStyle name="標準 24 24 2 2" xfId="8054"/>
    <cellStyle name="標準 24 24 3" xfId="2789"/>
    <cellStyle name="標準 24 24 3 2" xfId="8055"/>
    <cellStyle name="標準 24 24 4" xfId="6773"/>
    <cellStyle name="標準 24 25" xfId="971"/>
    <cellStyle name="標準 24 25 2" xfId="2790"/>
    <cellStyle name="標準 24 25 2 2" xfId="8056"/>
    <cellStyle name="標準 24 25 3" xfId="6238"/>
    <cellStyle name="標準 24 26" xfId="2506"/>
    <cellStyle name="標準 24 26 2" xfId="7773"/>
    <cellStyle name="標準 24 27" xfId="2528"/>
    <cellStyle name="標準 24 27 2" xfId="7795"/>
    <cellStyle name="標準 24 28" xfId="2550"/>
    <cellStyle name="標準 24 28 2" xfId="7817"/>
    <cellStyle name="標準 24 29" xfId="2791"/>
    <cellStyle name="標準 24 29 2" xfId="8057"/>
    <cellStyle name="標準 24 3" xfId="100"/>
    <cellStyle name="標準 24 3 10" xfId="404"/>
    <cellStyle name="標準 24 3 10 2" xfId="621"/>
    <cellStyle name="標準 24 3 10 2 2" xfId="2158"/>
    <cellStyle name="標準 24 3 10 2 2 2" xfId="2792"/>
    <cellStyle name="標準 24 3 10 2 2 2 2" xfId="8058"/>
    <cellStyle name="標準 24 3 10 2 2 3" xfId="7425"/>
    <cellStyle name="標準 24 3 10 2 3" xfId="2793"/>
    <cellStyle name="標準 24 3 10 2 3 2" xfId="8059"/>
    <cellStyle name="標準 24 3 10 2 4" xfId="5888"/>
    <cellStyle name="標準 24 3 10 3" xfId="1665"/>
    <cellStyle name="標準 24 3 10 3 2" xfId="2794"/>
    <cellStyle name="標準 24 3 10 3 2 2" xfId="8060"/>
    <cellStyle name="標準 24 3 10 3 3" xfId="6932"/>
    <cellStyle name="標準 24 3 10 4" xfId="1156"/>
    <cellStyle name="標準 24 3 10 4 2" xfId="2795"/>
    <cellStyle name="標準 24 3 10 4 2 2" xfId="8061"/>
    <cellStyle name="標準 24 3 10 4 3" xfId="6423"/>
    <cellStyle name="標準 24 3 10 5" xfId="2796"/>
    <cellStyle name="標準 24 3 10 5 2" xfId="8062"/>
    <cellStyle name="標準 24 3 10 6" xfId="5671"/>
    <cellStyle name="標準 24 3 11" xfId="426"/>
    <cellStyle name="標準 24 3 11 2" xfId="917"/>
    <cellStyle name="標準 24 3 11 2 2" xfId="2454"/>
    <cellStyle name="標準 24 3 11 2 2 2" xfId="2797"/>
    <cellStyle name="標準 24 3 11 2 2 2 2" xfId="8063"/>
    <cellStyle name="標準 24 3 11 2 2 3" xfId="7721"/>
    <cellStyle name="標準 24 3 11 2 3" xfId="2798"/>
    <cellStyle name="標準 24 3 11 2 3 2" xfId="8064"/>
    <cellStyle name="標準 24 3 11 2 4" xfId="6184"/>
    <cellStyle name="標準 24 3 11 3" xfId="1682"/>
    <cellStyle name="標準 24 3 11 3 2" xfId="2799"/>
    <cellStyle name="標準 24 3 11 3 2 2" xfId="8065"/>
    <cellStyle name="標準 24 3 11 3 3" xfId="6949"/>
    <cellStyle name="標準 24 3 11 4" xfId="1452"/>
    <cellStyle name="標準 24 3 11 4 2" xfId="2800"/>
    <cellStyle name="標準 24 3 11 4 2 2" xfId="8066"/>
    <cellStyle name="標準 24 3 11 4 3" xfId="6719"/>
    <cellStyle name="標準 24 3 11 5" xfId="2801"/>
    <cellStyle name="標準 24 3 11 5 2" xfId="8067"/>
    <cellStyle name="標準 24 3 11 6" xfId="5693"/>
    <cellStyle name="標準 24 3 12" xfId="939"/>
    <cellStyle name="標準 24 3 12 2" xfId="2474"/>
    <cellStyle name="標準 24 3 12 2 2" xfId="2802"/>
    <cellStyle name="標準 24 3 12 2 2 2" xfId="8068"/>
    <cellStyle name="標準 24 3 12 2 3" xfId="2803"/>
    <cellStyle name="標準 24 3 12 2 3 2" xfId="8069"/>
    <cellStyle name="標準 24 3 12 2 4" xfId="7741"/>
    <cellStyle name="標準 24 3 12 3" xfId="1704"/>
    <cellStyle name="標準 24 3 12 3 2" xfId="2804"/>
    <cellStyle name="標準 24 3 12 3 2 2" xfId="8070"/>
    <cellStyle name="標準 24 3 12 3 3" xfId="6971"/>
    <cellStyle name="標準 24 3 12 4" xfId="1474"/>
    <cellStyle name="標準 24 3 12 4 2" xfId="2805"/>
    <cellStyle name="標準 24 3 12 4 2 2" xfId="8071"/>
    <cellStyle name="標準 24 3 12 4 3" xfId="6741"/>
    <cellStyle name="標準 24 3 12 5" xfId="2806"/>
    <cellStyle name="標準 24 3 12 5 2" xfId="8072"/>
    <cellStyle name="標準 24 3 12 6" xfId="6206"/>
    <cellStyle name="標準 24 3 13" xfId="961"/>
    <cellStyle name="標準 24 3 13 2" xfId="2493"/>
    <cellStyle name="標準 24 3 13 2 2" xfId="2807"/>
    <cellStyle name="標準 24 3 13 2 2 2" xfId="8073"/>
    <cellStyle name="標準 24 3 13 2 3" xfId="2808"/>
    <cellStyle name="標準 24 3 13 2 3 2" xfId="8074"/>
    <cellStyle name="標準 24 3 13 2 4" xfId="7760"/>
    <cellStyle name="標準 24 3 13 3" xfId="1726"/>
    <cellStyle name="標準 24 3 13 3 2" xfId="2809"/>
    <cellStyle name="標準 24 3 13 3 2 2" xfId="8075"/>
    <cellStyle name="標準 24 3 13 3 3" xfId="6993"/>
    <cellStyle name="標準 24 3 13 4" xfId="1496"/>
    <cellStyle name="標準 24 3 13 4 2" xfId="2810"/>
    <cellStyle name="標準 24 3 13 4 2 2" xfId="8076"/>
    <cellStyle name="標準 24 3 13 4 3" xfId="6763"/>
    <cellStyle name="標準 24 3 13 5" xfId="2811"/>
    <cellStyle name="標準 24 3 13 5 2" xfId="8077"/>
    <cellStyle name="標準 24 3 13 6" xfId="6228"/>
    <cellStyle name="標準 24 3 14" xfId="443"/>
    <cellStyle name="標準 24 3 14 2" xfId="1748"/>
    <cellStyle name="標準 24 3 14 2 2" xfId="2812"/>
    <cellStyle name="標準 24 3 14 2 2 2" xfId="8078"/>
    <cellStyle name="標準 24 3 14 2 3" xfId="7015"/>
    <cellStyle name="標準 24 3 14 3" xfId="2813"/>
    <cellStyle name="標準 24 3 14 3 2" xfId="8079"/>
    <cellStyle name="標準 24 3 14 4" xfId="5710"/>
    <cellStyle name="標準 24 3 15" xfId="1765"/>
    <cellStyle name="標準 24 3 15 2" xfId="2814"/>
    <cellStyle name="標準 24 3 15 2 2" xfId="8080"/>
    <cellStyle name="標準 24 3 15 3" xfId="2815"/>
    <cellStyle name="標準 24 3 15 3 2" xfId="8081"/>
    <cellStyle name="標準 24 3 15 4" xfId="7032"/>
    <cellStyle name="標準 24 3 16" xfId="1897"/>
    <cellStyle name="標準 24 3 16 2" xfId="2816"/>
    <cellStyle name="標準 24 3 16 2 2" xfId="8082"/>
    <cellStyle name="標準 24 3 16 3" xfId="2817"/>
    <cellStyle name="標準 24 3 16 3 2" xfId="8083"/>
    <cellStyle name="標準 24 3 16 4" xfId="7164"/>
    <cellStyle name="標準 24 3 17" xfId="1919"/>
    <cellStyle name="標準 24 3 17 2" xfId="2818"/>
    <cellStyle name="標準 24 3 17 2 2" xfId="8084"/>
    <cellStyle name="標準 24 3 17 3" xfId="2819"/>
    <cellStyle name="標準 24 3 17 3 2" xfId="8085"/>
    <cellStyle name="標準 24 3 17 4" xfId="7186"/>
    <cellStyle name="標準 24 3 18" xfId="1941"/>
    <cellStyle name="標準 24 3 18 2" xfId="2820"/>
    <cellStyle name="標準 24 3 18 2 2" xfId="8086"/>
    <cellStyle name="標準 24 3 18 3" xfId="2821"/>
    <cellStyle name="標準 24 3 18 3 2" xfId="8087"/>
    <cellStyle name="標準 24 3 18 4" xfId="7208"/>
    <cellStyle name="標準 24 3 19" xfId="1963"/>
    <cellStyle name="標準 24 3 19 2" xfId="2822"/>
    <cellStyle name="標準 24 3 19 2 2" xfId="8088"/>
    <cellStyle name="標準 24 3 19 3" xfId="2823"/>
    <cellStyle name="標準 24 3 19 3 2" xfId="8089"/>
    <cellStyle name="標準 24 3 19 4" xfId="7230"/>
    <cellStyle name="標準 24 3 2" xfId="141"/>
    <cellStyle name="標準 24 3 2 2" xfId="250"/>
    <cellStyle name="標準 24 3 2 2 2" xfId="763"/>
    <cellStyle name="標準 24 3 2 2 2 2" xfId="2300"/>
    <cellStyle name="標準 24 3 2 2 2 2 2" xfId="2824"/>
    <cellStyle name="標準 24 3 2 2 2 2 2 2" xfId="8090"/>
    <cellStyle name="標準 24 3 2 2 2 2 3" xfId="7567"/>
    <cellStyle name="標準 24 3 2 2 2 3" xfId="2825"/>
    <cellStyle name="標準 24 3 2 2 2 3 2" xfId="8091"/>
    <cellStyle name="標準 24 3 2 2 2 4" xfId="6030"/>
    <cellStyle name="標準 24 3 2 2 3" xfId="1648"/>
    <cellStyle name="標準 24 3 2 2 3 2" xfId="2826"/>
    <cellStyle name="標準 24 3 2 2 3 2 2" xfId="8092"/>
    <cellStyle name="標準 24 3 2 2 3 3" xfId="2827"/>
    <cellStyle name="標準 24 3 2 2 3 3 2" xfId="8093"/>
    <cellStyle name="標準 24 3 2 2 3 4" xfId="6915"/>
    <cellStyle name="標準 24 3 2 2 4" xfId="1298"/>
    <cellStyle name="標準 24 3 2 2 4 2" xfId="2828"/>
    <cellStyle name="標準 24 3 2 2 4 2 2" xfId="8094"/>
    <cellStyle name="標準 24 3 2 2 4 3" xfId="6565"/>
    <cellStyle name="標準 24 3 2 2 5" xfId="2829"/>
    <cellStyle name="標準 24 3 2 2 5 2" xfId="8095"/>
    <cellStyle name="標準 24 3 2 2 6" xfId="5517"/>
    <cellStyle name="標準 24 3 2 3" xfId="658"/>
    <cellStyle name="標準 24 3 2 3 2" xfId="2195"/>
    <cellStyle name="標準 24 3 2 3 2 2" xfId="2830"/>
    <cellStyle name="標準 24 3 2 3 2 2 2" xfId="8096"/>
    <cellStyle name="標準 24 3 2 3 2 3" xfId="2831"/>
    <cellStyle name="標準 24 3 2 3 2 3 2" xfId="8097"/>
    <cellStyle name="標準 24 3 2 3 2 4" xfId="7462"/>
    <cellStyle name="標準 24 3 2 3 3" xfId="1787"/>
    <cellStyle name="標準 24 3 2 3 3 2" xfId="2832"/>
    <cellStyle name="標準 24 3 2 3 3 2 2" xfId="8098"/>
    <cellStyle name="標準 24 3 2 3 3 3" xfId="7054"/>
    <cellStyle name="標準 24 3 2 3 4" xfId="1193"/>
    <cellStyle name="標準 24 3 2 3 4 2" xfId="2833"/>
    <cellStyle name="標準 24 3 2 3 4 2 2" xfId="8099"/>
    <cellStyle name="標準 24 3 2 3 4 3" xfId="6460"/>
    <cellStyle name="標準 24 3 2 3 5" xfId="2834"/>
    <cellStyle name="標準 24 3 2 3 5 2" xfId="8100"/>
    <cellStyle name="標準 24 3 2 3 6" xfId="5925"/>
    <cellStyle name="標準 24 3 2 4" xfId="465"/>
    <cellStyle name="標準 24 3 2 4 2" xfId="2009"/>
    <cellStyle name="標準 24 3 2 4 2 2" xfId="2835"/>
    <cellStyle name="標準 24 3 2 4 2 2 2" xfId="8101"/>
    <cellStyle name="標準 24 3 2 4 2 3" xfId="7276"/>
    <cellStyle name="標準 24 3 2 4 3" xfId="2836"/>
    <cellStyle name="標準 24 3 2 4 3 2" xfId="8102"/>
    <cellStyle name="標準 24 3 2 4 4" xfId="5732"/>
    <cellStyle name="標準 24 3 2 5" xfId="1519"/>
    <cellStyle name="標準 24 3 2 5 2" xfId="2837"/>
    <cellStyle name="標準 24 3 2 5 2 2" xfId="8103"/>
    <cellStyle name="標準 24 3 2 5 3" xfId="2838"/>
    <cellStyle name="標準 24 3 2 5 3 2" xfId="8104"/>
    <cellStyle name="標準 24 3 2 5 4" xfId="6786"/>
    <cellStyle name="標準 24 3 2 6" xfId="1000"/>
    <cellStyle name="標準 24 3 2 6 2" xfId="2839"/>
    <cellStyle name="標準 24 3 2 6 2 2" xfId="8105"/>
    <cellStyle name="標準 24 3 2 6 3" xfId="6267"/>
    <cellStyle name="標準 24 3 2 7" xfId="2840"/>
    <cellStyle name="標準 24 3 2 7 2" xfId="8106"/>
    <cellStyle name="標準 24 3 2 8" xfId="5412"/>
    <cellStyle name="標準 24 3 20" xfId="1990"/>
    <cellStyle name="標準 24 3 20 2" xfId="2841"/>
    <cellStyle name="標準 24 3 20 2 2" xfId="8107"/>
    <cellStyle name="標準 24 3 20 3" xfId="2842"/>
    <cellStyle name="標準 24 3 20 3 2" xfId="8108"/>
    <cellStyle name="標準 24 3 20 4" xfId="7257"/>
    <cellStyle name="標準 24 3 21" xfId="1509"/>
    <cellStyle name="標準 24 3 21 2" xfId="2843"/>
    <cellStyle name="標準 24 3 21 2 2" xfId="8109"/>
    <cellStyle name="標準 24 3 21 3" xfId="2844"/>
    <cellStyle name="標準 24 3 21 3 2" xfId="8110"/>
    <cellStyle name="標準 24 3 21 4" xfId="6776"/>
    <cellStyle name="標準 24 3 22" xfId="978"/>
    <cellStyle name="標準 24 3 22 2" xfId="2845"/>
    <cellStyle name="標準 24 3 22 2 2" xfId="8111"/>
    <cellStyle name="標準 24 3 22 3" xfId="6245"/>
    <cellStyle name="標準 24 3 23" xfId="2516"/>
    <cellStyle name="標準 24 3 23 2" xfId="7783"/>
    <cellStyle name="標準 24 3 24" xfId="2538"/>
    <cellStyle name="標準 24 3 24 2" xfId="7805"/>
    <cellStyle name="標準 24 3 25" xfId="2560"/>
    <cellStyle name="標準 24 3 25 2" xfId="7827"/>
    <cellStyle name="標準 24 3 26" xfId="2846"/>
    <cellStyle name="標準 24 3 26 2" xfId="8112"/>
    <cellStyle name="標準 24 3 27" xfId="5328"/>
    <cellStyle name="標準 24 3 27 2" xfId="10594"/>
    <cellStyle name="標準 24 3 28" xfId="5350"/>
    <cellStyle name="標準 24 3 28 2" xfId="10616"/>
    <cellStyle name="標準 24 3 29" xfId="10638"/>
    <cellStyle name="標準 24 3 3" xfId="118"/>
    <cellStyle name="標準 24 3 3 2" xfId="272"/>
    <cellStyle name="標準 24 3 3 2 2" xfId="785"/>
    <cellStyle name="標準 24 3 3 2 2 2" xfId="2322"/>
    <cellStyle name="標準 24 3 3 2 2 2 2" xfId="2847"/>
    <cellStyle name="標準 24 3 3 2 2 2 2 2" xfId="8113"/>
    <cellStyle name="標準 24 3 3 2 2 2 3" xfId="7589"/>
    <cellStyle name="標準 24 3 3 2 2 3" xfId="2848"/>
    <cellStyle name="標準 24 3 3 2 2 3 2" xfId="8114"/>
    <cellStyle name="標準 24 3 3 2 2 4" xfId="6052"/>
    <cellStyle name="標準 24 3 3 2 3" xfId="1809"/>
    <cellStyle name="標準 24 3 3 2 3 2" xfId="2849"/>
    <cellStyle name="標準 24 3 3 2 3 2 2" xfId="8115"/>
    <cellStyle name="標準 24 3 3 2 3 3" xfId="2850"/>
    <cellStyle name="標準 24 3 3 2 3 3 2" xfId="8116"/>
    <cellStyle name="標準 24 3 3 2 3 4" xfId="7076"/>
    <cellStyle name="標準 24 3 3 2 4" xfId="1320"/>
    <cellStyle name="標準 24 3 3 2 4 2" xfId="2851"/>
    <cellStyle name="標準 24 3 3 2 4 2 2" xfId="8117"/>
    <cellStyle name="標準 24 3 3 2 4 3" xfId="6587"/>
    <cellStyle name="標準 24 3 3 2 5" xfId="2852"/>
    <cellStyle name="標準 24 3 3 2 5 2" xfId="8118"/>
    <cellStyle name="標準 24 3 3 2 6" xfId="5539"/>
    <cellStyle name="標準 24 3 3 3" xfId="636"/>
    <cellStyle name="標準 24 3 3 3 2" xfId="2173"/>
    <cellStyle name="標準 24 3 3 3 2 2" xfId="2853"/>
    <cellStyle name="標準 24 3 3 3 2 2 2" xfId="8119"/>
    <cellStyle name="標準 24 3 3 3 2 3" xfId="2854"/>
    <cellStyle name="標準 24 3 3 3 2 3 2" xfId="8120"/>
    <cellStyle name="標準 24 3 3 3 2 4" xfId="7440"/>
    <cellStyle name="標準 24 3 3 3 3" xfId="1171"/>
    <cellStyle name="標準 24 3 3 3 3 2" xfId="2855"/>
    <cellStyle name="標準 24 3 3 3 3 2 2" xfId="8121"/>
    <cellStyle name="標準 24 3 3 3 3 3" xfId="6438"/>
    <cellStyle name="標準 24 3 3 3 4" xfId="2856"/>
    <cellStyle name="標準 24 3 3 3 4 2" xfId="8122"/>
    <cellStyle name="標準 24 3 3 3 5" xfId="5903"/>
    <cellStyle name="標準 24 3 3 4" xfId="487"/>
    <cellStyle name="標準 24 3 3 4 2" xfId="2026"/>
    <cellStyle name="標準 24 3 3 4 2 2" xfId="2857"/>
    <cellStyle name="標準 24 3 3 4 2 2 2" xfId="8123"/>
    <cellStyle name="標準 24 3 3 4 2 3" xfId="7293"/>
    <cellStyle name="標準 24 3 3 4 3" xfId="2858"/>
    <cellStyle name="標準 24 3 3 4 3 2" xfId="8124"/>
    <cellStyle name="標準 24 3 3 4 4" xfId="5754"/>
    <cellStyle name="標準 24 3 3 5" xfId="1539"/>
    <cellStyle name="標準 24 3 3 5 2" xfId="2859"/>
    <cellStyle name="標準 24 3 3 5 2 2" xfId="8125"/>
    <cellStyle name="標準 24 3 3 5 3" xfId="6806"/>
    <cellStyle name="標準 24 3 3 6" xfId="1022"/>
    <cellStyle name="標準 24 3 3 6 2" xfId="2860"/>
    <cellStyle name="標準 24 3 3 6 2 2" xfId="8126"/>
    <cellStyle name="標準 24 3 3 6 3" xfId="6289"/>
    <cellStyle name="標準 24 3 3 7" xfId="2861"/>
    <cellStyle name="標準 24 3 3 7 2" xfId="8127"/>
    <cellStyle name="標準 24 3 3 8" xfId="5390"/>
    <cellStyle name="標準 24 3 30" xfId="5374"/>
    <cellStyle name="標準 24 3 4" xfId="167"/>
    <cellStyle name="標準 24 3 4 2" xfId="294"/>
    <cellStyle name="標準 24 3 4 2 2" xfId="807"/>
    <cellStyle name="標準 24 3 4 2 2 2" xfId="2344"/>
    <cellStyle name="標準 24 3 4 2 2 2 2" xfId="2862"/>
    <cellStyle name="標準 24 3 4 2 2 2 2 2" xfId="8128"/>
    <cellStyle name="標準 24 3 4 2 2 2 3" xfId="7611"/>
    <cellStyle name="標準 24 3 4 2 2 3" xfId="2863"/>
    <cellStyle name="標準 24 3 4 2 2 3 2" xfId="8129"/>
    <cellStyle name="標準 24 3 4 2 2 4" xfId="6074"/>
    <cellStyle name="標準 24 3 4 2 3" xfId="1831"/>
    <cellStyle name="標準 24 3 4 2 3 2" xfId="2864"/>
    <cellStyle name="標準 24 3 4 2 3 2 2" xfId="8130"/>
    <cellStyle name="標準 24 3 4 2 3 3" xfId="2865"/>
    <cellStyle name="標準 24 3 4 2 3 3 2" xfId="8131"/>
    <cellStyle name="標準 24 3 4 2 3 4" xfId="7098"/>
    <cellStyle name="標準 24 3 4 2 4" xfId="1342"/>
    <cellStyle name="標準 24 3 4 2 4 2" xfId="2866"/>
    <cellStyle name="標準 24 3 4 2 4 2 2" xfId="8132"/>
    <cellStyle name="標準 24 3 4 2 4 3" xfId="6609"/>
    <cellStyle name="標準 24 3 4 2 5" xfId="2867"/>
    <cellStyle name="標準 24 3 4 2 5 2" xfId="8133"/>
    <cellStyle name="標準 24 3 4 2 6" xfId="5561"/>
    <cellStyle name="標準 24 3 4 3" xfId="680"/>
    <cellStyle name="標準 24 3 4 3 2" xfId="2217"/>
    <cellStyle name="標準 24 3 4 3 2 2" xfId="2868"/>
    <cellStyle name="標準 24 3 4 3 2 2 2" xfId="8134"/>
    <cellStyle name="標準 24 3 4 3 2 3" xfId="2869"/>
    <cellStyle name="標準 24 3 4 3 2 3 2" xfId="8135"/>
    <cellStyle name="標準 24 3 4 3 2 4" xfId="7484"/>
    <cellStyle name="標準 24 3 4 3 3" xfId="1215"/>
    <cellStyle name="標準 24 3 4 3 3 2" xfId="2870"/>
    <cellStyle name="標準 24 3 4 3 3 2 2" xfId="8136"/>
    <cellStyle name="標準 24 3 4 3 3 3" xfId="6482"/>
    <cellStyle name="標準 24 3 4 3 4" xfId="2871"/>
    <cellStyle name="標準 24 3 4 3 4 2" xfId="8137"/>
    <cellStyle name="標準 24 3 4 3 5" xfId="5947"/>
    <cellStyle name="標準 24 3 4 4" xfId="509"/>
    <cellStyle name="標準 24 3 4 4 2" xfId="2046"/>
    <cellStyle name="標準 24 3 4 4 2 2" xfId="2872"/>
    <cellStyle name="標準 24 3 4 4 2 2 2" xfId="8138"/>
    <cellStyle name="標準 24 3 4 4 2 3" xfId="7313"/>
    <cellStyle name="標準 24 3 4 4 3" xfId="2873"/>
    <cellStyle name="標準 24 3 4 4 3 2" xfId="8139"/>
    <cellStyle name="標準 24 3 4 4 4" xfId="5776"/>
    <cellStyle name="標準 24 3 4 5" xfId="1553"/>
    <cellStyle name="標準 24 3 4 5 2" xfId="2874"/>
    <cellStyle name="標準 24 3 4 5 2 2" xfId="8140"/>
    <cellStyle name="標準 24 3 4 5 3" xfId="6820"/>
    <cellStyle name="標準 24 3 4 6" xfId="1044"/>
    <cellStyle name="標準 24 3 4 6 2" xfId="2875"/>
    <cellStyle name="標準 24 3 4 6 2 2" xfId="8141"/>
    <cellStyle name="標準 24 3 4 6 3" xfId="6311"/>
    <cellStyle name="標準 24 3 4 7" xfId="2876"/>
    <cellStyle name="標準 24 3 4 7 2" xfId="8142"/>
    <cellStyle name="標準 24 3 4 8" xfId="5434"/>
    <cellStyle name="標準 24 3 5" xfId="189"/>
    <cellStyle name="標準 24 3 5 2" xfId="316"/>
    <cellStyle name="標準 24 3 5 2 2" xfId="829"/>
    <cellStyle name="標準 24 3 5 2 2 2" xfId="2366"/>
    <cellStyle name="標準 24 3 5 2 2 2 2" xfId="2877"/>
    <cellStyle name="標準 24 3 5 2 2 2 2 2" xfId="8143"/>
    <cellStyle name="標準 24 3 5 2 2 2 3" xfId="7633"/>
    <cellStyle name="標準 24 3 5 2 2 3" xfId="2878"/>
    <cellStyle name="標準 24 3 5 2 2 3 2" xfId="8144"/>
    <cellStyle name="標準 24 3 5 2 2 4" xfId="6096"/>
    <cellStyle name="標準 24 3 5 2 3" xfId="1853"/>
    <cellStyle name="標準 24 3 5 2 3 2" xfId="2879"/>
    <cellStyle name="標準 24 3 5 2 3 2 2" xfId="8145"/>
    <cellStyle name="標準 24 3 5 2 3 3" xfId="7120"/>
    <cellStyle name="標準 24 3 5 2 4" xfId="1364"/>
    <cellStyle name="標準 24 3 5 2 4 2" xfId="2880"/>
    <cellStyle name="標準 24 3 5 2 4 2 2" xfId="8146"/>
    <cellStyle name="標準 24 3 5 2 4 3" xfId="6631"/>
    <cellStyle name="標準 24 3 5 2 5" xfId="2881"/>
    <cellStyle name="標準 24 3 5 2 5 2" xfId="8147"/>
    <cellStyle name="標準 24 3 5 2 6" xfId="5583"/>
    <cellStyle name="標準 24 3 5 3" xfId="702"/>
    <cellStyle name="標準 24 3 5 3 2" xfId="2239"/>
    <cellStyle name="標準 24 3 5 3 2 2" xfId="2882"/>
    <cellStyle name="標準 24 3 5 3 2 2 2" xfId="8148"/>
    <cellStyle name="標準 24 3 5 3 2 3" xfId="2883"/>
    <cellStyle name="標準 24 3 5 3 2 3 2" xfId="8149"/>
    <cellStyle name="標準 24 3 5 3 2 4" xfId="7506"/>
    <cellStyle name="標準 24 3 5 3 3" xfId="1237"/>
    <cellStyle name="標準 24 3 5 3 3 2" xfId="2884"/>
    <cellStyle name="標準 24 3 5 3 3 2 2" xfId="8150"/>
    <cellStyle name="標準 24 3 5 3 3 3" xfId="6504"/>
    <cellStyle name="標準 24 3 5 3 4" xfId="2885"/>
    <cellStyle name="標準 24 3 5 3 4 2" xfId="8151"/>
    <cellStyle name="標準 24 3 5 3 5" xfId="5969"/>
    <cellStyle name="標準 24 3 5 4" xfId="531"/>
    <cellStyle name="標準 24 3 5 4 2" xfId="2068"/>
    <cellStyle name="標準 24 3 5 4 2 2" xfId="2886"/>
    <cellStyle name="標準 24 3 5 4 2 2 2" xfId="8152"/>
    <cellStyle name="標準 24 3 5 4 2 3" xfId="7335"/>
    <cellStyle name="標準 24 3 5 4 3" xfId="2887"/>
    <cellStyle name="標準 24 3 5 4 3 2" xfId="8153"/>
    <cellStyle name="標準 24 3 5 4 4" xfId="5798"/>
    <cellStyle name="標準 24 3 5 5" xfId="1567"/>
    <cellStyle name="標準 24 3 5 5 2" xfId="2888"/>
    <cellStyle name="標準 24 3 5 5 2 2" xfId="8154"/>
    <cellStyle name="標準 24 3 5 5 3" xfId="6834"/>
    <cellStyle name="標準 24 3 5 6" xfId="1066"/>
    <cellStyle name="標準 24 3 5 6 2" xfId="2889"/>
    <cellStyle name="標準 24 3 5 6 2 2" xfId="8155"/>
    <cellStyle name="標準 24 3 5 6 3" xfId="6333"/>
    <cellStyle name="標準 24 3 5 7" xfId="2890"/>
    <cellStyle name="標準 24 3 5 7 2" xfId="8156"/>
    <cellStyle name="標準 24 3 5 8" xfId="5456"/>
    <cellStyle name="標準 24 3 6" xfId="211"/>
    <cellStyle name="標準 24 3 6 2" xfId="338"/>
    <cellStyle name="標準 24 3 6 2 2" xfId="851"/>
    <cellStyle name="標準 24 3 6 2 2 2" xfId="2388"/>
    <cellStyle name="標準 24 3 6 2 2 2 2" xfId="2891"/>
    <cellStyle name="標準 24 3 6 2 2 2 2 2" xfId="8157"/>
    <cellStyle name="標準 24 3 6 2 2 2 3" xfId="7655"/>
    <cellStyle name="標準 24 3 6 2 2 3" xfId="2892"/>
    <cellStyle name="標準 24 3 6 2 2 3 2" xfId="8158"/>
    <cellStyle name="標準 24 3 6 2 2 4" xfId="6118"/>
    <cellStyle name="標準 24 3 6 2 3" xfId="1875"/>
    <cellStyle name="標準 24 3 6 2 3 2" xfId="2893"/>
    <cellStyle name="標準 24 3 6 2 3 2 2" xfId="8159"/>
    <cellStyle name="標準 24 3 6 2 3 3" xfId="7142"/>
    <cellStyle name="標準 24 3 6 2 4" xfId="1386"/>
    <cellStyle name="標準 24 3 6 2 4 2" xfId="2894"/>
    <cellStyle name="標準 24 3 6 2 4 2 2" xfId="8160"/>
    <cellStyle name="標準 24 3 6 2 4 3" xfId="6653"/>
    <cellStyle name="標準 24 3 6 2 5" xfId="2895"/>
    <cellStyle name="標準 24 3 6 2 5 2" xfId="8161"/>
    <cellStyle name="標準 24 3 6 2 6" xfId="5605"/>
    <cellStyle name="標準 24 3 6 3" xfId="724"/>
    <cellStyle name="標準 24 3 6 3 2" xfId="2261"/>
    <cellStyle name="標準 24 3 6 3 2 2" xfId="2896"/>
    <cellStyle name="標準 24 3 6 3 2 2 2" xfId="8162"/>
    <cellStyle name="標準 24 3 6 3 2 3" xfId="2897"/>
    <cellStyle name="標準 24 3 6 3 2 3 2" xfId="8163"/>
    <cellStyle name="標準 24 3 6 3 2 4" xfId="7528"/>
    <cellStyle name="標準 24 3 6 3 3" xfId="1259"/>
    <cellStyle name="標準 24 3 6 3 3 2" xfId="2898"/>
    <cellStyle name="標準 24 3 6 3 3 2 2" xfId="8164"/>
    <cellStyle name="標準 24 3 6 3 3 3" xfId="6526"/>
    <cellStyle name="標準 24 3 6 3 4" xfId="2899"/>
    <cellStyle name="標準 24 3 6 3 4 2" xfId="8165"/>
    <cellStyle name="標準 24 3 6 3 5" xfId="5991"/>
    <cellStyle name="標準 24 3 6 4" xfId="553"/>
    <cellStyle name="標準 24 3 6 4 2" xfId="2090"/>
    <cellStyle name="標準 24 3 6 4 2 2" xfId="2900"/>
    <cellStyle name="標準 24 3 6 4 2 2 2" xfId="8166"/>
    <cellStyle name="標準 24 3 6 4 2 3" xfId="7357"/>
    <cellStyle name="標準 24 3 6 4 3" xfId="2901"/>
    <cellStyle name="標準 24 3 6 4 3 2" xfId="8167"/>
    <cellStyle name="標準 24 3 6 4 4" xfId="5820"/>
    <cellStyle name="標準 24 3 6 5" xfId="1581"/>
    <cellStyle name="標準 24 3 6 5 2" xfId="2902"/>
    <cellStyle name="標準 24 3 6 5 2 2" xfId="8168"/>
    <cellStyle name="標準 24 3 6 5 3" xfId="6848"/>
    <cellStyle name="標準 24 3 6 6" xfId="1088"/>
    <cellStyle name="標準 24 3 6 6 2" xfId="2903"/>
    <cellStyle name="標準 24 3 6 6 2 2" xfId="8169"/>
    <cellStyle name="標準 24 3 6 6 3" xfId="6355"/>
    <cellStyle name="標準 24 3 6 7" xfId="2904"/>
    <cellStyle name="標準 24 3 6 7 2" xfId="8170"/>
    <cellStyle name="標準 24 3 6 8" xfId="5478"/>
    <cellStyle name="標準 24 3 7" xfId="360"/>
    <cellStyle name="標準 24 3 7 2" xfId="873"/>
    <cellStyle name="標準 24 3 7 2 2" xfId="2410"/>
    <cellStyle name="標準 24 3 7 2 2 2" xfId="2905"/>
    <cellStyle name="標準 24 3 7 2 2 2 2" xfId="8171"/>
    <cellStyle name="標準 24 3 7 2 2 3" xfId="2906"/>
    <cellStyle name="標準 24 3 7 2 2 3 2" xfId="8172"/>
    <cellStyle name="標準 24 3 7 2 2 4" xfId="7677"/>
    <cellStyle name="標準 24 3 7 2 3" xfId="1408"/>
    <cellStyle name="標準 24 3 7 2 3 2" xfId="2907"/>
    <cellStyle name="標準 24 3 7 2 3 2 2" xfId="8173"/>
    <cellStyle name="標準 24 3 7 2 3 3" xfId="6675"/>
    <cellStyle name="標準 24 3 7 2 4" xfId="2908"/>
    <cellStyle name="標準 24 3 7 2 4 2" xfId="8174"/>
    <cellStyle name="標準 24 3 7 2 5" xfId="6140"/>
    <cellStyle name="標準 24 3 7 3" xfId="575"/>
    <cellStyle name="標準 24 3 7 3 2" xfId="2112"/>
    <cellStyle name="標準 24 3 7 3 2 2" xfId="2909"/>
    <cellStyle name="標準 24 3 7 3 2 2 2" xfId="8175"/>
    <cellStyle name="標準 24 3 7 3 2 3" xfId="7379"/>
    <cellStyle name="標準 24 3 7 3 3" xfId="2910"/>
    <cellStyle name="標準 24 3 7 3 3 2" xfId="8176"/>
    <cellStyle name="標準 24 3 7 3 4" xfId="5842"/>
    <cellStyle name="標準 24 3 7 4" xfId="1595"/>
    <cellStyle name="標準 24 3 7 4 2" xfId="2911"/>
    <cellStyle name="標準 24 3 7 4 2 2" xfId="8177"/>
    <cellStyle name="標準 24 3 7 4 3" xfId="6862"/>
    <cellStyle name="標準 24 3 7 5" xfId="1110"/>
    <cellStyle name="標準 24 3 7 5 2" xfId="2912"/>
    <cellStyle name="標準 24 3 7 5 2 2" xfId="8178"/>
    <cellStyle name="標準 24 3 7 5 3" xfId="6377"/>
    <cellStyle name="標準 24 3 7 6" xfId="2913"/>
    <cellStyle name="標準 24 3 7 6 2" xfId="8179"/>
    <cellStyle name="標準 24 3 7 7" xfId="5627"/>
    <cellStyle name="標準 24 3 8" xfId="228"/>
    <cellStyle name="標準 24 3 8 2" xfId="741"/>
    <cellStyle name="標準 24 3 8 2 2" xfId="2278"/>
    <cellStyle name="標準 24 3 8 2 2 2" xfId="2914"/>
    <cellStyle name="標準 24 3 8 2 2 2 2" xfId="8180"/>
    <cellStyle name="標準 24 3 8 2 2 3" xfId="7545"/>
    <cellStyle name="標準 24 3 8 2 3" xfId="1276"/>
    <cellStyle name="標準 24 3 8 2 3 2" xfId="2915"/>
    <cellStyle name="標準 24 3 8 2 3 2 2" xfId="8181"/>
    <cellStyle name="標準 24 3 8 2 3 3" xfId="6543"/>
    <cellStyle name="標準 24 3 8 2 4" xfId="2916"/>
    <cellStyle name="標準 24 3 8 2 4 2" xfId="8182"/>
    <cellStyle name="標準 24 3 8 2 5" xfId="6008"/>
    <cellStyle name="標準 24 3 8 3" xfId="597"/>
    <cellStyle name="標準 24 3 8 3 2" xfId="2134"/>
    <cellStyle name="標準 24 3 8 3 2 2" xfId="2917"/>
    <cellStyle name="標準 24 3 8 3 2 2 2" xfId="8183"/>
    <cellStyle name="標準 24 3 8 3 2 3" xfId="7401"/>
    <cellStyle name="標準 24 3 8 3 3" xfId="2918"/>
    <cellStyle name="標準 24 3 8 3 3 2" xfId="8184"/>
    <cellStyle name="標準 24 3 8 3 4" xfId="5864"/>
    <cellStyle name="標準 24 3 8 4" xfId="1613"/>
    <cellStyle name="標準 24 3 8 4 2" xfId="2919"/>
    <cellStyle name="標準 24 3 8 4 2 2" xfId="8185"/>
    <cellStyle name="標準 24 3 8 4 3" xfId="6880"/>
    <cellStyle name="標準 24 3 8 5" xfId="1132"/>
    <cellStyle name="標準 24 3 8 5 2" xfId="2920"/>
    <cellStyle name="標準 24 3 8 5 2 2" xfId="8186"/>
    <cellStyle name="標準 24 3 8 5 3" xfId="6399"/>
    <cellStyle name="標準 24 3 8 6" xfId="2921"/>
    <cellStyle name="標準 24 3 8 6 2" xfId="8187"/>
    <cellStyle name="標準 24 3 8 7" xfId="5495"/>
    <cellStyle name="標準 24 3 9" xfId="382"/>
    <cellStyle name="標準 24 3 9 2" xfId="895"/>
    <cellStyle name="標準 24 3 9 2 2" xfId="2432"/>
    <cellStyle name="標準 24 3 9 2 2 2" xfId="2922"/>
    <cellStyle name="標準 24 3 9 2 2 2 2" xfId="8188"/>
    <cellStyle name="標準 24 3 9 2 2 3" xfId="7699"/>
    <cellStyle name="標準 24 3 9 2 3" xfId="2923"/>
    <cellStyle name="標準 24 3 9 2 3 2" xfId="8189"/>
    <cellStyle name="標準 24 3 9 2 4" xfId="6162"/>
    <cellStyle name="標準 24 3 9 3" xfId="1626"/>
    <cellStyle name="標準 24 3 9 3 2" xfId="2924"/>
    <cellStyle name="標準 24 3 9 3 2 2" xfId="8190"/>
    <cellStyle name="標準 24 3 9 3 3" xfId="6893"/>
    <cellStyle name="標準 24 3 9 4" xfId="1430"/>
    <cellStyle name="標準 24 3 9 4 2" xfId="2925"/>
    <cellStyle name="標準 24 3 9 4 2 2" xfId="8191"/>
    <cellStyle name="標準 24 3 9 4 3" xfId="6697"/>
    <cellStyle name="標準 24 3 9 5" xfId="2926"/>
    <cellStyle name="標準 24 3 9 5 2" xfId="8192"/>
    <cellStyle name="標準 24 3 9 6" xfId="5649"/>
    <cellStyle name="標準 24 30" xfId="5318"/>
    <cellStyle name="標準 24 30 2" xfId="10584"/>
    <cellStyle name="標準 24 31" xfId="5340"/>
    <cellStyle name="標準 24 31 2" xfId="10606"/>
    <cellStyle name="標準 24 32" xfId="10628"/>
    <cellStyle name="標準 24 33" xfId="5360"/>
    <cellStyle name="標準 24 4" xfId="91"/>
    <cellStyle name="標準 24 4 2" xfId="132"/>
    <cellStyle name="標準 24 4 2 2" xfId="649"/>
    <cellStyle name="標準 24 4 2 2 2" xfId="2186"/>
    <cellStyle name="標準 24 4 2 2 2 2" xfId="2927"/>
    <cellStyle name="標準 24 4 2 2 2 2 2" xfId="8193"/>
    <cellStyle name="標準 24 4 2 2 2 3" xfId="7453"/>
    <cellStyle name="標準 24 4 2 2 3" xfId="2928"/>
    <cellStyle name="標準 24 4 2 2 3 2" xfId="8194"/>
    <cellStyle name="標準 24 4 2 2 4" xfId="5916"/>
    <cellStyle name="標準 24 4 2 3" xfId="1639"/>
    <cellStyle name="標準 24 4 2 3 2" xfId="2929"/>
    <cellStyle name="標準 24 4 2 3 2 2" xfId="8195"/>
    <cellStyle name="標準 24 4 2 3 3" xfId="2930"/>
    <cellStyle name="標準 24 4 2 3 3 2" xfId="8196"/>
    <cellStyle name="標準 24 4 2 3 4" xfId="6906"/>
    <cellStyle name="標準 24 4 2 4" xfId="1184"/>
    <cellStyle name="標準 24 4 2 4 2" xfId="2931"/>
    <cellStyle name="標準 24 4 2 4 2 2" xfId="8197"/>
    <cellStyle name="標準 24 4 2 4 3" xfId="6451"/>
    <cellStyle name="標準 24 4 2 5" xfId="2932"/>
    <cellStyle name="標準 24 4 2 5 2" xfId="8198"/>
    <cellStyle name="標準 24 4 2 6" xfId="5403"/>
    <cellStyle name="標準 24 4 3" xfId="241"/>
    <cellStyle name="標準 24 4 3 2" xfId="754"/>
    <cellStyle name="標準 24 4 3 2 2" xfId="2291"/>
    <cellStyle name="標準 24 4 3 2 2 2" xfId="2933"/>
    <cellStyle name="標準 24 4 3 2 2 2 2" xfId="8199"/>
    <cellStyle name="標準 24 4 3 2 2 3" xfId="7558"/>
    <cellStyle name="標準 24 4 3 2 3" xfId="2934"/>
    <cellStyle name="標準 24 4 3 2 3 2" xfId="8200"/>
    <cellStyle name="標準 24 4 3 2 4" xfId="6021"/>
    <cellStyle name="標準 24 4 3 3" xfId="1778"/>
    <cellStyle name="標準 24 4 3 3 2" xfId="2935"/>
    <cellStyle name="標準 24 4 3 3 2 2" xfId="8201"/>
    <cellStyle name="標準 24 4 3 3 3" xfId="2936"/>
    <cellStyle name="標準 24 4 3 3 3 2" xfId="8202"/>
    <cellStyle name="標準 24 4 3 3 4" xfId="7045"/>
    <cellStyle name="標準 24 4 3 4" xfId="1289"/>
    <cellStyle name="標準 24 4 3 4 2" xfId="2937"/>
    <cellStyle name="標準 24 4 3 4 2 2" xfId="8203"/>
    <cellStyle name="標準 24 4 3 4 3" xfId="6556"/>
    <cellStyle name="標準 24 4 3 5" xfId="2938"/>
    <cellStyle name="標準 24 4 3 5 2" xfId="8204"/>
    <cellStyle name="標準 24 4 3 6" xfId="5508"/>
    <cellStyle name="標準 24 4 4" xfId="612"/>
    <cellStyle name="標準 24 4 4 2" xfId="2149"/>
    <cellStyle name="標準 24 4 4 2 2" xfId="2939"/>
    <cellStyle name="標準 24 4 4 2 2 2" xfId="8205"/>
    <cellStyle name="標準 24 4 4 2 3" xfId="2940"/>
    <cellStyle name="標準 24 4 4 2 3 2" xfId="8206"/>
    <cellStyle name="標準 24 4 4 2 4" xfId="7416"/>
    <cellStyle name="標準 24 4 4 3" xfId="1147"/>
    <cellStyle name="標準 24 4 4 3 2" xfId="2941"/>
    <cellStyle name="標準 24 4 4 3 2 2" xfId="8207"/>
    <cellStyle name="標準 24 4 4 3 3" xfId="6414"/>
    <cellStyle name="標準 24 4 4 4" xfId="2942"/>
    <cellStyle name="標準 24 4 4 4 2" xfId="8208"/>
    <cellStyle name="標準 24 4 4 5" xfId="5879"/>
    <cellStyle name="標準 24 4 5" xfId="456"/>
    <cellStyle name="標準 24 4 5 2" xfId="2003"/>
    <cellStyle name="標準 24 4 5 2 2" xfId="2943"/>
    <cellStyle name="標準 24 4 5 2 2 2" xfId="8209"/>
    <cellStyle name="標準 24 4 5 2 3" xfId="7270"/>
    <cellStyle name="標準 24 4 5 3" xfId="2944"/>
    <cellStyle name="標準 24 4 5 3 2" xfId="8210"/>
    <cellStyle name="標準 24 4 5 4" xfId="5723"/>
    <cellStyle name="標準 24 4 6" xfId="1525"/>
    <cellStyle name="標準 24 4 6 2" xfId="2945"/>
    <cellStyle name="標準 24 4 6 2 2" xfId="8211"/>
    <cellStyle name="標準 24 4 6 3" xfId="6792"/>
    <cellStyle name="標準 24 4 7" xfId="991"/>
    <cellStyle name="標準 24 4 7 2" xfId="2946"/>
    <cellStyle name="標準 24 4 7 2 2" xfId="8212"/>
    <cellStyle name="標準 24 4 7 3" xfId="6258"/>
    <cellStyle name="標準 24 4 8" xfId="2947"/>
    <cellStyle name="標準 24 4 8 2" xfId="8213"/>
    <cellStyle name="標準 24 4 9" xfId="5365"/>
    <cellStyle name="標準 24 5" xfId="127"/>
    <cellStyle name="標準 24 5 2" xfId="236"/>
    <cellStyle name="標準 24 5 2 2" xfId="749"/>
    <cellStyle name="標準 24 5 2 2 2" xfId="2286"/>
    <cellStyle name="標準 24 5 2 2 2 2" xfId="2948"/>
    <cellStyle name="標準 24 5 2 2 2 2 2" xfId="8214"/>
    <cellStyle name="標準 24 5 2 2 2 3" xfId="7553"/>
    <cellStyle name="標準 24 5 2 2 3" xfId="2949"/>
    <cellStyle name="標準 24 5 2 2 3 2" xfId="8215"/>
    <cellStyle name="標準 24 5 2 2 4" xfId="6016"/>
    <cellStyle name="標準 24 5 2 3" xfId="1634"/>
    <cellStyle name="標準 24 5 2 3 2" xfId="2950"/>
    <cellStyle name="標準 24 5 2 3 2 2" xfId="8216"/>
    <cellStyle name="標準 24 5 2 3 3" xfId="2951"/>
    <cellStyle name="標準 24 5 2 3 3 2" xfId="8217"/>
    <cellStyle name="標準 24 5 2 3 4" xfId="6901"/>
    <cellStyle name="標準 24 5 2 4" xfId="1284"/>
    <cellStyle name="標準 24 5 2 4 2" xfId="2952"/>
    <cellStyle name="標準 24 5 2 4 2 2" xfId="8218"/>
    <cellStyle name="標準 24 5 2 4 3" xfId="6551"/>
    <cellStyle name="標準 24 5 2 5" xfId="2953"/>
    <cellStyle name="標準 24 5 2 5 2" xfId="8219"/>
    <cellStyle name="標準 24 5 2 6" xfId="5503"/>
    <cellStyle name="標準 24 5 3" xfId="644"/>
    <cellStyle name="標準 24 5 3 2" xfId="2181"/>
    <cellStyle name="標準 24 5 3 2 2" xfId="2954"/>
    <cellStyle name="標準 24 5 3 2 2 2" xfId="8220"/>
    <cellStyle name="標準 24 5 3 2 3" xfId="2955"/>
    <cellStyle name="標準 24 5 3 2 3 2" xfId="8221"/>
    <cellStyle name="標準 24 5 3 2 4" xfId="7448"/>
    <cellStyle name="標準 24 5 3 3" xfId="1773"/>
    <cellStyle name="標準 24 5 3 3 2" xfId="2956"/>
    <cellStyle name="標準 24 5 3 3 2 2" xfId="8222"/>
    <cellStyle name="標準 24 5 3 3 3" xfId="7040"/>
    <cellStyle name="標準 24 5 3 4" xfId="1179"/>
    <cellStyle name="標準 24 5 3 4 2" xfId="2957"/>
    <cellStyle name="標準 24 5 3 4 2 2" xfId="8223"/>
    <cellStyle name="標準 24 5 3 4 3" xfId="6446"/>
    <cellStyle name="標準 24 5 3 5" xfId="2958"/>
    <cellStyle name="標準 24 5 3 5 2" xfId="8224"/>
    <cellStyle name="標準 24 5 3 6" xfId="5911"/>
    <cellStyle name="標準 24 5 4" xfId="451"/>
    <cellStyle name="標準 24 5 4 2" xfId="2000"/>
    <cellStyle name="標準 24 5 4 2 2" xfId="2959"/>
    <cellStyle name="標準 24 5 4 2 2 2" xfId="8225"/>
    <cellStyle name="標準 24 5 4 2 3" xfId="7267"/>
    <cellStyle name="標準 24 5 4 3" xfId="2960"/>
    <cellStyle name="標準 24 5 4 3 2" xfId="8226"/>
    <cellStyle name="標準 24 5 4 4" xfId="5718"/>
    <cellStyle name="標準 24 5 5" xfId="1516"/>
    <cellStyle name="標準 24 5 5 2" xfId="2961"/>
    <cellStyle name="標準 24 5 5 2 2" xfId="8227"/>
    <cellStyle name="標準 24 5 5 3" xfId="2962"/>
    <cellStyle name="標準 24 5 5 3 2" xfId="8228"/>
    <cellStyle name="標準 24 5 5 4" xfId="6783"/>
    <cellStyle name="標準 24 5 6" xfId="986"/>
    <cellStyle name="標準 24 5 6 2" xfId="2963"/>
    <cellStyle name="標準 24 5 6 2 2" xfId="8229"/>
    <cellStyle name="標準 24 5 6 3" xfId="6253"/>
    <cellStyle name="標準 24 5 7" xfId="2964"/>
    <cellStyle name="標準 24 5 7 2" xfId="8230"/>
    <cellStyle name="標準 24 5 8" xfId="5398"/>
    <cellStyle name="標準 24 6" xfId="109"/>
    <cellStyle name="標準 24 6 2" xfId="262"/>
    <cellStyle name="標準 24 6 2 2" xfId="775"/>
    <cellStyle name="標準 24 6 2 2 2" xfId="2312"/>
    <cellStyle name="標準 24 6 2 2 2 2" xfId="2965"/>
    <cellStyle name="標準 24 6 2 2 2 2 2" xfId="8231"/>
    <cellStyle name="標準 24 6 2 2 2 3" xfId="7579"/>
    <cellStyle name="標準 24 6 2 2 3" xfId="2966"/>
    <cellStyle name="標準 24 6 2 2 3 2" xfId="8232"/>
    <cellStyle name="標準 24 6 2 2 4" xfId="6042"/>
    <cellStyle name="標準 24 6 2 3" xfId="1799"/>
    <cellStyle name="標準 24 6 2 3 2" xfId="2967"/>
    <cellStyle name="標準 24 6 2 3 2 2" xfId="8233"/>
    <cellStyle name="標準 24 6 2 3 3" xfId="2968"/>
    <cellStyle name="標準 24 6 2 3 3 2" xfId="8234"/>
    <cellStyle name="標準 24 6 2 3 4" xfId="7066"/>
    <cellStyle name="標準 24 6 2 4" xfId="1310"/>
    <cellStyle name="標準 24 6 2 4 2" xfId="2969"/>
    <cellStyle name="標準 24 6 2 4 2 2" xfId="8235"/>
    <cellStyle name="標準 24 6 2 4 3" xfId="6577"/>
    <cellStyle name="標準 24 6 2 5" xfId="2970"/>
    <cellStyle name="標準 24 6 2 5 2" xfId="8236"/>
    <cellStyle name="標準 24 6 2 6" xfId="5529"/>
    <cellStyle name="標準 24 6 3" xfId="629"/>
    <cellStyle name="標準 24 6 3 2" xfId="2166"/>
    <cellStyle name="標準 24 6 3 2 2" xfId="2971"/>
    <cellStyle name="標準 24 6 3 2 2 2" xfId="8237"/>
    <cellStyle name="標準 24 6 3 2 3" xfId="2972"/>
    <cellStyle name="標準 24 6 3 2 3 2" xfId="8238"/>
    <cellStyle name="標準 24 6 3 2 4" xfId="7433"/>
    <cellStyle name="標準 24 6 3 3" xfId="1164"/>
    <cellStyle name="標準 24 6 3 3 2" xfId="2973"/>
    <cellStyle name="標準 24 6 3 3 2 2" xfId="8239"/>
    <cellStyle name="標準 24 6 3 3 3" xfId="6431"/>
    <cellStyle name="標準 24 6 3 4" xfId="2974"/>
    <cellStyle name="標準 24 6 3 4 2" xfId="8240"/>
    <cellStyle name="標準 24 6 3 5" xfId="5896"/>
    <cellStyle name="標準 24 6 4" xfId="477"/>
    <cellStyle name="標準 24 6 4 2" xfId="2016"/>
    <cellStyle name="標準 24 6 4 2 2" xfId="2975"/>
    <cellStyle name="標準 24 6 4 2 2 2" xfId="8241"/>
    <cellStyle name="標準 24 6 4 2 3" xfId="7283"/>
    <cellStyle name="標準 24 6 4 3" xfId="2976"/>
    <cellStyle name="標準 24 6 4 3 2" xfId="8242"/>
    <cellStyle name="標準 24 6 4 4" xfId="5744"/>
    <cellStyle name="標準 24 6 5" xfId="1532"/>
    <cellStyle name="標準 24 6 5 2" xfId="2977"/>
    <cellStyle name="標準 24 6 5 2 2" xfId="8243"/>
    <cellStyle name="標準 24 6 5 3" xfId="6799"/>
    <cellStyle name="標準 24 6 6" xfId="1012"/>
    <cellStyle name="標準 24 6 6 2" xfId="2978"/>
    <cellStyle name="標準 24 6 6 2 2" xfId="8244"/>
    <cellStyle name="標準 24 6 6 3" xfId="6279"/>
    <cellStyle name="標準 24 6 7" xfId="2979"/>
    <cellStyle name="標準 24 6 7 2" xfId="8245"/>
    <cellStyle name="標準 24 6 8" xfId="5382"/>
    <cellStyle name="標準 24 7" xfId="157"/>
    <cellStyle name="標準 24 7 2" xfId="284"/>
    <cellStyle name="標準 24 7 2 2" xfId="797"/>
    <cellStyle name="標準 24 7 2 2 2" xfId="2334"/>
    <cellStyle name="標準 24 7 2 2 2 2" xfId="2980"/>
    <cellStyle name="標準 24 7 2 2 2 2 2" xfId="8246"/>
    <cellStyle name="標準 24 7 2 2 2 3" xfId="7601"/>
    <cellStyle name="標準 24 7 2 2 3" xfId="2981"/>
    <cellStyle name="標準 24 7 2 2 3 2" xfId="8247"/>
    <cellStyle name="標準 24 7 2 2 4" xfId="6064"/>
    <cellStyle name="標準 24 7 2 3" xfId="1821"/>
    <cellStyle name="標準 24 7 2 3 2" xfId="2982"/>
    <cellStyle name="標準 24 7 2 3 2 2" xfId="8248"/>
    <cellStyle name="標準 24 7 2 3 3" xfId="7088"/>
    <cellStyle name="標準 24 7 2 4" xfId="1332"/>
    <cellStyle name="標準 24 7 2 4 2" xfId="2983"/>
    <cellStyle name="標準 24 7 2 4 2 2" xfId="8249"/>
    <cellStyle name="標準 24 7 2 4 3" xfId="6599"/>
    <cellStyle name="標準 24 7 2 5" xfId="2984"/>
    <cellStyle name="標準 24 7 2 5 2" xfId="8250"/>
    <cellStyle name="標準 24 7 2 6" xfId="5551"/>
    <cellStyle name="標準 24 7 3" xfId="670"/>
    <cellStyle name="標準 24 7 3 2" xfId="2207"/>
    <cellStyle name="標準 24 7 3 2 2" xfId="2985"/>
    <cellStyle name="標準 24 7 3 2 2 2" xfId="8251"/>
    <cellStyle name="標準 24 7 3 2 3" xfId="2986"/>
    <cellStyle name="標準 24 7 3 2 3 2" xfId="8252"/>
    <cellStyle name="標準 24 7 3 2 4" xfId="7474"/>
    <cellStyle name="標準 24 7 3 3" xfId="1205"/>
    <cellStyle name="標準 24 7 3 3 2" xfId="2987"/>
    <cellStyle name="標準 24 7 3 3 2 2" xfId="8253"/>
    <cellStyle name="標準 24 7 3 3 3" xfId="6472"/>
    <cellStyle name="標準 24 7 3 4" xfId="2988"/>
    <cellStyle name="標準 24 7 3 4 2" xfId="8254"/>
    <cellStyle name="標準 24 7 3 5" xfId="5937"/>
    <cellStyle name="標準 24 7 4" xfId="499"/>
    <cellStyle name="標準 24 7 4 2" xfId="2036"/>
    <cellStyle name="標準 24 7 4 2 2" xfId="2989"/>
    <cellStyle name="標準 24 7 4 2 2 2" xfId="8255"/>
    <cellStyle name="標準 24 7 4 2 3" xfId="7303"/>
    <cellStyle name="標準 24 7 4 3" xfId="2990"/>
    <cellStyle name="標準 24 7 4 3 2" xfId="8256"/>
    <cellStyle name="標準 24 7 4 4" xfId="5766"/>
    <cellStyle name="標準 24 7 5" xfId="1546"/>
    <cellStyle name="標準 24 7 5 2" xfId="2991"/>
    <cellStyle name="標準 24 7 5 2 2" xfId="8257"/>
    <cellStyle name="標準 24 7 5 3" xfId="6813"/>
    <cellStyle name="標準 24 7 6" xfId="1034"/>
    <cellStyle name="標準 24 7 6 2" xfId="2992"/>
    <cellStyle name="標準 24 7 6 2 2" xfId="8258"/>
    <cellStyle name="標準 24 7 6 3" xfId="6301"/>
    <cellStyle name="標準 24 7 7" xfId="2993"/>
    <cellStyle name="標準 24 7 7 2" xfId="8259"/>
    <cellStyle name="標準 24 7 8" xfId="5424"/>
    <cellStyle name="標準 24 8" xfId="179"/>
    <cellStyle name="標準 24 8 2" xfId="306"/>
    <cellStyle name="標準 24 8 2 2" xfId="819"/>
    <cellStyle name="標準 24 8 2 2 2" xfId="2356"/>
    <cellStyle name="標準 24 8 2 2 2 2" xfId="2994"/>
    <cellStyle name="標準 24 8 2 2 2 2 2" xfId="8260"/>
    <cellStyle name="標準 24 8 2 2 2 3" xfId="7623"/>
    <cellStyle name="標準 24 8 2 2 3" xfId="2995"/>
    <cellStyle name="標準 24 8 2 2 3 2" xfId="8261"/>
    <cellStyle name="標準 24 8 2 2 4" xfId="6086"/>
    <cellStyle name="標準 24 8 2 3" xfId="1843"/>
    <cellStyle name="標準 24 8 2 3 2" xfId="2996"/>
    <cellStyle name="標準 24 8 2 3 2 2" xfId="8262"/>
    <cellStyle name="標準 24 8 2 3 3" xfId="7110"/>
    <cellStyle name="標準 24 8 2 4" xfId="1354"/>
    <cellStyle name="標準 24 8 2 4 2" xfId="2997"/>
    <cellStyle name="標準 24 8 2 4 2 2" xfId="8263"/>
    <cellStyle name="標準 24 8 2 4 3" xfId="6621"/>
    <cellStyle name="標準 24 8 2 5" xfId="2998"/>
    <cellStyle name="標準 24 8 2 5 2" xfId="8264"/>
    <cellStyle name="標準 24 8 2 6" xfId="5573"/>
    <cellStyle name="標準 24 8 3" xfId="692"/>
    <cellStyle name="標準 24 8 3 2" xfId="2229"/>
    <cellStyle name="標準 24 8 3 2 2" xfId="2999"/>
    <cellStyle name="標準 24 8 3 2 2 2" xfId="8265"/>
    <cellStyle name="標準 24 8 3 2 3" xfId="3000"/>
    <cellStyle name="標準 24 8 3 2 3 2" xfId="8266"/>
    <cellStyle name="標準 24 8 3 2 4" xfId="7496"/>
    <cellStyle name="標準 24 8 3 3" xfId="1227"/>
    <cellStyle name="標準 24 8 3 3 2" xfId="3001"/>
    <cellStyle name="標準 24 8 3 3 2 2" xfId="8267"/>
    <cellStyle name="標準 24 8 3 3 3" xfId="6494"/>
    <cellStyle name="標準 24 8 3 4" xfId="3002"/>
    <cellStyle name="標準 24 8 3 4 2" xfId="8268"/>
    <cellStyle name="標準 24 8 3 5" xfId="5959"/>
    <cellStyle name="標準 24 8 4" xfId="521"/>
    <cellStyle name="標準 24 8 4 2" xfId="2058"/>
    <cellStyle name="標準 24 8 4 2 2" xfId="3003"/>
    <cellStyle name="標準 24 8 4 2 2 2" xfId="8269"/>
    <cellStyle name="標準 24 8 4 2 3" xfId="7325"/>
    <cellStyle name="標準 24 8 4 3" xfId="3004"/>
    <cellStyle name="標準 24 8 4 3 2" xfId="8270"/>
    <cellStyle name="標準 24 8 4 4" xfId="5788"/>
    <cellStyle name="標準 24 8 5" xfId="1560"/>
    <cellStyle name="標準 24 8 5 2" xfId="3005"/>
    <cellStyle name="標準 24 8 5 2 2" xfId="8271"/>
    <cellStyle name="標準 24 8 5 3" xfId="6827"/>
    <cellStyle name="標準 24 8 6" xfId="1056"/>
    <cellStyle name="標準 24 8 6 2" xfId="3006"/>
    <cellStyle name="標準 24 8 6 2 2" xfId="8272"/>
    <cellStyle name="標準 24 8 6 3" xfId="6323"/>
    <cellStyle name="標準 24 8 7" xfId="3007"/>
    <cellStyle name="標準 24 8 7 2" xfId="8273"/>
    <cellStyle name="標準 24 8 8" xfId="5446"/>
    <cellStyle name="標準 24 9" xfId="201"/>
    <cellStyle name="標準 24 9 2" xfId="328"/>
    <cellStyle name="標準 24 9 2 2" xfId="841"/>
    <cellStyle name="標準 24 9 2 2 2" xfId="2378"/>
    <cellStyle name="標準 24 9 2 2 2 2" xfId="3008"/>
    <cellStyle name="標準 24 9 2 2 2 2 2" xfId="8274"/>
    <cellStyle name="標準 24 9 2 2 2 3" xfId="7645"/>
    <cellStyle name="標準 24 9 2 2 3" xfId="3009"/>
    <cellStyle name="標準 24 9 2 2 3 2" xfId="8275"/>
    <cellStyle name="標準 24 9 2 2 4" xfId="6108"/>
    <cellStyle name="標準 24 9 2 3" xfId="1865"/>
    <cellStyle name="標準 24 9 2 3 2" xfId="3010"/>
    <cellStyle name="標準 24 9 2 3 2 2" xfId="8276"/>
    <cellStyle name="標準 24 9 2 3 3" xfId="7132"/>
    <cellStyle name="標準 24 9 2 4" xfId="1376"/>
    <cellStyle name="標準 24 9 2 4 2" xfId="3011"/>
    <cellStyle name="標準 24 9 2 4 2 2" xfId="8277"/>
    <cellStyle name="標準 24 9 2 4 3" xfId="6643"/>
    <cellStyle name="標準 24 9 2 5" xfId="3012"/>
    <cellStyle name="標準 24 9 2 5 2" xfId="8278"/>
    <cellStyle name="標準 24 9 2 6" xfId="5595"/>
    <cellStyle name="標準 24 9 3" xfId="714"/>
    <cellStyle name="標準 24 9 3 2" xfId="2251"/>
    <cellStyle name="標準 24 9 3 2 2" xfId="3013"/>
    <cellStyle name="標準 24 9 3 2 2 2" xfId="8279"/>
    <cellStyle name="標準 24 9 3 2 3" xfId="3014"/>
    <cellStyle name="標準 24 9 3 2 3 2" xfId="8280"/>
    <cellStyle name="標準 24 9 3 2 4" xfId="7518"/>
    <cellStyle name="標準 24 9 3 3" xfId="1249"/>
    <cellStyle name="標準 24 9 3 3 2" xfId="3015"/>
    <cellStyle name="標準 24 9 3 3 2 2" xfId="8281"/>
    <cellStyle name="標準 24 9 3 3 3" xfId="6516"/>
    <cellStyle name="標準 24 9 3 4" xfId="3016"/>
    <cellStyle name="標準 24 9 3 4 2" xfId="8282"/>
    <cellStyle name="標準 24 9 3 5" xfId="5981"/>
    <cellStyle name="標準 24 9 4" xfId="543"/>
    <cellStyle name="標準 24 9 4 2" xfId="2080"/>
    <cellStyle name="標準 24 9 4 2 2" xfId="3017"/>
    <cellStyle name="標準 24 9 4 2 2 2" xfId="8283"/>
    <cellStyle name="標準 24 9 4 2 3" xfId="7347"/>
    <cellStyle name="標準 24 9 4 3" xfId="3018"/>
    <cellStyle name="標準 24 9 4 3 2" xfId="8284"/>
    <cellStyle name="標準 24 9 4 4" xfId="5810"/>
    <cellStyle name="標準 24 9 5" xfId="1574"/>
    <cellStyle name="標準 24 9 5 2" xfId="3019"/>
    <cellStyle name="標準 24 9 5 2 2" xfId="8285"/>
    <cellStyle name="標準 24 9 5 3" xfId="6841"/>
    <cellStyle name="標準 24 9 6" xfId="1078"/>
    <cellStyle name="標準 24 9 6 2" xfId="3020"/>
    <cellStyle name="標準 24 9 6 2 2" xfId="8286"/>
    <cellStyle name="標準 24 9 6 3" xfId="6345"/>
    <cellStyle name="標準 24 9 7" xfId="3021"/>
    <cellStyle name="標準 24 9 7 2" xfId="8287"/>
    <cellStyle name="標準 24 9 8" xfId="5468"/>
    <cellStyle name="標準 25" xfId="56"/>
    <cellStyle name="標準 25 10" xfId="351"/>
    <cellStyle name="標準 25 10 2" xfId="864"/>
    <cellStyle name="標準 25 10 2 2" xfId="2401"/>
    <cellStyle name="標準 25 10 2 2 2" xfId="3022"/>
    <cellStyle name="標準 25 10 2 2 2 2" xfId="8288"/>
    <cellStyle name="標準 25 10 2 2 3" xfId="3023"/>
    <cellStyle name="標準 25 10 2 2 3 2" xfId="8289"/>
    <cellStyle name="標準 25 10 2 2 4" xfId="7668"/>
    <cellStyle name="標準 25 10 2 3" xfId="1399"/>
    <cellStyle name="標準 25 10 2 3 2" xfId="3024"/>
    <cellStyle name="標準 25 10 2 3 2 2" xfId="8290"/>
    <cellStyle name="標準 25 10 2 3 3" xfId="6666"/>
    <cellStyle name="標準 25 10 2 4" xfId="3025"/>
    <cellStyle name="標準 25 10 2 4 2" xfId="8291"/>
    <cellStyle name="標準 25 10 2 5" xfId="6131"/>
    <cellStyle name="標準 25 10 3" xfId="566"/>
    <cellStyle name="標準 25 10 3 2" xfId="2103"/>
    <cellStyle name="標準 25 10 3 2 2" xfId="3026"/>
    <cellStyle name="標準 25 10 3 2 2 2" xfId="8292"/>
    <cellStyle name="標準 25 10 3 2 3" xfId="7370"/>
    <cellStyle name="標準 25 10 3 3" xfId="3027"/>
    <cellStyle name="標準 25 10 3 3 2" xfId="8293"/>
    <cellStyle name="標準 25 10 3 4" xfId="5833"/>
    <cellStyle name="標準 25 10 4" xfId="1589"/>
    <cellStyle name="標準 25 10 4 2" xfId="3028"/>
    <cellStyle name="標準 25 10 4 2 2" xfId="8294"/>
    <cellStyle name="標準 25 10 4 3" xfId="6856"/>
    <cellStyle name="標準 25 10 5" xfId="1101"/>
    <cellStyle name="標準 25 10 5 2" xfId="3029"/>
    <cellStyle name="標準 25 10 5 2 2" xfId="8295"/>
    <cellStyle name="標準 25 10 5 3" xfId="6368"/>
    <cellStyle name="標準 25 10 6" xfId="3030"/>
    <cellStyle name="標準 25 10 6 2" xfId="8296"/>
    <cellStyle name="標準 25 10 7" xfId="5618"/>
    <cellStyle name="標準 25 11" xfId="222"/>
    <cellStyle name="標準 25 11 2" xfId="735"/>
    <cellStyle name="標準 25 11 2 2" xfId="2272"/>
    <cellStyle name="標準 25 11 2 2 2" xfId="3031"/>
    <cellStyle name="標準 25 11 2 2 2 2" xfId="8297"/>
    <cellStyle name="標準 25 11 2 2 3" xfId="7539"/>
    <cellStyle name="標準 25 11 2 3" xfId="1270"/>
    <cellStyle name="標準 25 11 2 3 2" xfId="3032"/>
    <cellStyle name="標準 25 11 2 3 2 2" xfId="8298"/>
    <cellStyle name="標準 25 11 2 3 3" xfId="6537"/>
    <cellStyle name="標準 25 11 2 4" xfId="3033"/>
    <cellStyle name="標準 25 11 2 4 2" xfId="8299"/>
    <cellStyle name="標準 25 11 2 5" xfId="6002"/>
    <cellStyle name="標準 25 11 3" xfId="588"/>
    <cellStyle name="標準 25 11 3 2" xfId="2125"/>
    <cellStyle name="標準 25 11 3 2 2" xfId="3034"/>
    <cellStyle name="標準 25 11 3 2 2 2" xfId="8300"/>
    <cellStyle name="標準 25 11 3 2 3" xfId="7392"/>
    <cellStyle name="標準 25 11 3 3" xfId="3035"/>
    <cellStyle name="標準 25 11 3 3 2" xfId="8301"/>
    <cellStyle name="標準 25 11 3 4" xfId="5855"/>
    <cellStyle name="標準 25 11 4" xfId="1604"/>
    <cellStyle name="標準 25 11 4 2" xfId="3036"/>
    <cellStyle name="標準 25 11 4 2 2" xfId="8302"/>
    <cellStyle name="標準 25 11 4 3" xfId="6871"/>
    <cellStyle name="標準 25 11 5" xfId="1123"/>
    <cellStyle name="標準 25 11 5 2" xfId="3037"/>
    <cellStyle name="標準 25 11 5 2 2" xfId="8303"/>
    <cellStyle name="標準 25 11 5 3" xfId="6390"/>
    <cellStyle name="標準 25 11 6" xfId="3038"/>
    <cellStyle name="標準 25 11 6 2" xfId="8304"/>
    <cellStyle name="標準 25 11 7" xfId="5489"/>
    <cellStyle name="標準 25 12" xfId="373"/>
    <cellStyle name="標準 25 12 2" xfId="886"/>
    <cellStyle name="標準 25 12 2 2" xfId="2423"/>
    <cellStyle name="標準 25 12 2 2 2" xfId="3039"/>
    <cellStyle name="標準 25 12 2 2 2 2" xfId="8305"/>
    <cellStyle name="標準 25 12 2 2 3" xfId="7690"/>
    <cellStyle name="標準 25 12 2 3" xfId="3040"/>
    <cellStyle name="標準 25 12 2 3 2" xfId="8306"/>
    <cellStyle name="標準 25 12 2 4" xfId="6153"/>
    <cellStyle name="標準 25 12 3" xfId="1620"/>
    <cellStyle name="標準 25 12 3 2" xfId="3041"/>
    <cellStyle name="標準 25 12 3 2 2" xfId="8307"/>
    <cellStyle name="標準 25 12 3 3" xfId="6887"/>
    <cellStyle name="標準 25 12 4" xfId="1421"/>
    <cellStyle name="標準 25 12 4 2" xfId="3042"/>
    <cellStyle name="標準 25 12 4 2 2" xfId="8308"/>
    <cellStyle name="標準 25 12 4 3" xfId="6688"/>
    <cellStyle name="標準 25 12 5" xfId="3043"/>
    <cellStyle name="標準 25 12 5 2" xfId="8309"/>
    <cellStyle name="標準 25 12 6" xfId="5640"/>
    <cellStyle name="標準 25 13" xfId="395"/>
    <cellStyle name="標準 25 13 2" xfId="608"/>
    <cellStyle name="標準 25 13 2 2" xfId="2145"/>
    <cellStyle name="標準 25 13 2 2 2" xfId="3044"/>
    <cellStyle name="標準 25 13 2 2 2 2" xfId="8310"/>
    <cellStyle name="標準 25 13 2 2 3" xfId="7412"/>
    <cellStyle name="標準 25 13 2 3" xfId="3045"/>
    <cellStyle name="標準 25 13 2 3 2" xfId="8311"/>
    <cellStyle name="標準 25 13 2 4" xfId="5875"/>
    <cellStyle name="標準 25 13 3" xfId="1656"/>
    <cellStyle name="標準 25 13 3 2" xfId="3046"/>
    <cellStyle name="標準 25 13 3 2 2" xfId="8312"/>
    <cellStyle name="標準 25 13 3 3" xfId="6923"/>
    <cellStyle name="標準 25 13 4" xfId="1143"/>
    <cellStyle name="標準 25 13 4 2" xfId="3047"/>
    <cellStyle name="標準 25 13 4 2 2" xfId="8313"/>
    <cellStyle name="標準 25 13 4 3" xfId="6410"/>
    <cellStyle name="標準 25 13 5" xfId="3048"/>
    <cellStyle name="標準 25 13 5 2" xfId="8314"/>
    <cellStyle name="標準 25 13 6" xfId="5662"/>
    <cellStyle name="標準 25 14" xfId="417"/>
    <cellStyle name="標準 25 14 2" xfId="908"/>
    <cellStyle name="標準 25 14 2 2" xfId="2445"/>
    <cellStyle name="標準 25 14 2 2 2" xfId="3049"/>
    <cellStyle name="標準 25 14 2 2 2 2" xfId="8315"/>
    <cellStyle name="標準 25 14 2 2 3" xfId="7712"/>
    <cellStyle name="標準 25 14 2 3" xfId="3050"/>
    <cellStyle name="標準 25 14 2 3 2" xfId="8316"/>
    <cellStyle name="標準 25 14 2 4" xfId="6175"/>
    <cellStyle name="標準 25 14 3" xfId="1673"/>
    <cellStyle name="標準 25 14 3 2" xfId="3051"/>
    <cellStyle name="標準 25 14 3 2 2" xfId="8317"/>
    <cellStyle name="標準 25 14 3 3" xfId="6940"/>
    <cellStyle name="標準 25 14 4" xfId="1443"/>
    <cellStyle name="標準 25 14 4 2" xfId="3052"/>
    <cellStyle name="標準 25 14 4 2 2" xfId="8318"/>
    <cellStyle name="標準 25 14 4 3" xfId="6710"/>
    <cellStyle name="標準 25 14 5" xfId="3053"/>
    <cellStyle name="標準 25 14 5 2" xfId="8319"/>
    <cellStyle name="標準 25 14 6" xfId="5684"/>
    <cellStyle name="標準 25 15" xfId="930"/>
    <cellStyle name="標準 25 15 2" xfId="2466"/>
    <cellStyle name="標準 25 15 2 2" xfId="3054"/>
    <cellStyle name="標準 25 15 2 2 2" xfId="8320"/>
    <cellStyle name="標準 25 15 2 3" xfId="3055"/>
    <cellStyle name="標準 25 15 2 3 2" xfId="8321"/>
    <cellStyle name="標準 25 15 2 4" xfId="7733"/>
    <cellStyle name="標準 25 15 3" xfId="1695"/>
    <cellStyle name="標準 25 15 3 2" xfId="3056"/>
    <cellStyle name="標準 25 15 3 2 2" xfId="8322"/>
    <cellStyle name="標準 25 15 3 3" xfId="6962"/>
    <cellStyle name="標準 25 15 4" xfId="1465"/>
    <cellStyle name="標準 25 15 4 2" xfId="3057"/>
    <cellStyle name="標準 25 15 4 2 2" xfId="8323"/>
    <cellStyle name="標準 25 15 4 3" xfId="6732"/>
    <cellStyle name="標準 25 15 5" xfId="3058"/>
    <cellStyle name="標準 25 15 5 2" xfId="8324"/>
    <cellStyle name="標準 25 15 6" xfId="6197"/>
    <cellStyle name="標準 25 16" xfId="952"/>
    <cellStyle name="標準 25 16 2" xfId="2484"/>
    <cellStyle name="標準 25 16 2 2" xfId="3059"/>
    <cellStyle name="標準 25 16 2 2 2" xfId="8325"/>
    <cellStyle name="標準 25 16 2 3" xfId="3060"/>
    <cellStyle name="標準 25 16 2 3 2" xfId="8326"/>
    <cellStyle name="標準 25 16 2 4" xfId="7751"/>
    <cellStyle name="標準 25 16 3" xfId="1717"/>
    <cellStyle name="標準 25 16 3 2" xfId="3061"/>
    <cellStyle name="標準 25 16 3 2 2" xfId="8327"/>
    <cellStyle name="標準 25 16 3 3" xfId="6984"/>
    <cellStyle name="標準 25 16 4" xfId="1487"/>
    <cellStyle name="標準 25 16 4 2" xfId="3062"/>
    <cellStyle name="標準 25 16 4 2 2" xfId="8328"/>
    <cellStyle name="標準 25 16 4 3" xfId="6754"/>
    <cellStyle name="標準 25 16 5" xfId="3063"/>
    <cellStyle name="標準 25 16 5 2" xfId="8329"/>
    <cellStyle name="標準 25 16 6" xfId="6219"/>
    <cellStyle name="標準 25 17" xfId="437"/>
    <cellStyle name="標準 25 17 2" xfId="1739"/>
    <cellStyle name="標準 25 17 2 2" xfId="3064"/>
    <cellStyle name="標準 25 17 2 2 2" xfId="8330"/>
    <cellStyle name="標準 25 17 2 3" xfId="7006"/>
    <cellStyle name="標準 25 17 3" xfId="3065"/>
    <cellStyle name="標準 25 17 3 2" xfId="8331"/>
    <cellStyle name="標準 25 17 4" xfId="5704"/>
    <cellStyle name="標準 25 18" xfId="1759"/>
    <cellStyle name="標準 25 18 2" xfId="3066"/>
    <cellStyle name="標準 25 18 2 2" xfId="8332"/>
    <cellStyle name="標準 25 18 3" xfId="3067"/>
    <cellStyle name="標準 25 18 3 2" xfId="8333"/>
    <cellStyle name="標準 25 18 4" xfId="7026"/>
    <cellStyle name="標準 25 19" xfId="1888"/>
    <cellStyle name="標準 25 19 2" xfId="3068"/>
    <cellStyle name="標準 25 19 2 2" xfId="8334"/>
    <cellStyle name="標準 25 19 3" xfId="3069"/>
    <cellStyle name="標準 25 19 3 2" xfId="8335"/>
    <cellStyle name="標準 25 19 4" xfId="7155"/>
    <cellStyle name="標準 25 2" xfId="96"/>
    <cellStyle name="標準 25 2 10" xfId="378"/>
    <cellStyle name="標準 25 2 10 2" xfId="891"/>
    <cellStyle name="標準 25 2 10 2 2" xfId="2428"/>
    <cellStyle name="標準 25 2 10 2 2 2" xfId="3070"/>
    <cellStyle name="標準 25 2 10 2 2 2 2" xfId="8336"/>
    <cellStyle name="標準 25 2 10 2 2 3" xfId="7695"/>
    <cellStyle name="標準 25 2 10 2 3" xfId="3071"/>
    <cellStyle name="標準 25 2 10 2 3 2" xfId="8337"/>
    <cellStyle name="標準 25 2 10 2 4" xfId="6158"/>
    <cellStyle name="標準 25 2 10 3" xfId="1623"/>
    <cellStyle name="標準 25 2 10 3 2" xfId="3072"/>
    <cellStyle name="標準 25 2 10 3 2 2" xfId="8338"/>
    <cellStyle name="標準 25 2 10 3 3" xfId="6890"/>
    <cellStyle name="標準 25 2 10 4" xfId="1426"/>
    <cellStyle name="標準 25 2 10 4 2" xfId="3073"/>
    <cellStyle name="標準 25 2 10 4 2 2" xfId="8339"/>
    <cellStyle name="標準 25 2 10 4 3" xfId="6693"/>
    <cellStyle name="標準 25 2 10 5" xfId="3074"/>
    <cellStyle name="標準 25 2 10 5 2" xfId="8340"/>
    <cellStyle name="標準 25 2 10 6" xfId="5645"/>
    <cellStyle name="標準 25 2 11" xfId="400"/>
    <cellStyle name="標準 25 2 11 2" xfId="617"/>
    <cellStyle name="標準 25 2 11 2 2" xfId="2154"/>
    <cellStyle name="標準 25 2 11 2 2 2" xfId="3075"/>
    <cellStyle name="標準 25 2 11 2 2 2 2" xfId="8341"/>
    <cellStyle name="標準 25 2 11 2 2 3" xfId="7421"/>
    <cellStyle name="標準 25 2 11 2 3" xfId="3076"/>
    <cellStyle name="標準 25 2 11 2 3 2" xfId="8342"/>
    <cellStyle name="標準 25 2 11 2 4" xfId="5884"/>
    <cellStyle name="標準 25 2 11 3" xfId="1661"/>
    <cellStyle name="標準 25 2 11 3 2" xfId="3077"/>
    <cellStyle name="標準 25 2 11 3 2 2" xfId="8343"/>
    <cellStyle name="標準 25 2 11 3 3" xfId="6928"/>
    <cellStyle name="標準 25 2 11 4" xfId="1152"/>
    <cellStyle name="標準 25 2 11 4 2" xfId="3078"/>
    <cellStyle name="標準 25 2 11 4 2 2" xfId="8344"/>
    <cellStyle name="標準 25 2 11 4 3" xfId="6419"/>
    <cellStyle name="標準 25 2 11 5" xfId="3079"/>
    <cellStyle name="標準 25 2 11 5 2" xfId="8345"/>
    <cellStyle name="標準 25 2 11 6" xfId="5667"/>
    <cellStyle name="標準 25 2 12" xfId="422"/>
    <cellStyle name="標準 25 2 12 2" xfId="913"/>
    <cellStyle name="標準 25 2 12 2 2" xfId="2450"/>
    <cellStyle name="標準 25 2 12 2 2 2" xfId="3080"/>
    <cellStyle name="標準 25 2 12 2 2 2 2" xfId="8346"/>
    <cellStyle name="標準 25 2 12 2 2 3" xfId="7717"/>
    <cellStyle name="標準 25 2 12 2 3" xfId="3081"/>
    <cellStyle name="標準 25 2 12 2 3 2" xfId="8347"/>
    <cellStyle name="標準 25 2 12 2 4" xfId="6180"/>
    <cellStyle name="標準 25 2 12 3" xfId="1678"/>
    <cellStyle name="標準 25 2 12 3 2" xfId="3082"/>
    <cellStyle name="標準 25 2 12 3 2 2" xfId="8348"/>
    <cellStyle name="標準 25 2 12 3 3" xfId="6945"/>
    <cellStyle name="標準 25 2 12 4" xfId="1448"/>
    <cellStyle name="標準 25 2 12 4 2" xfId="3083"/>
    <cellStyle name="標準 25 2 12 4 2 2" xfId="8349"/>
    <cellStyle name="標準 25 2 12 4 3" xfId="6715"/>
    <cellStyle name="標準 25 2 12 5" xfId="3084"/>
    <cellStyle name="標準 25 2 12 5 2" xfId="8350"/>
    <cellStyle name="標準 25 2 12 6" xfId="5689"/>
    <cellStyle name="標準 25 2 13" xfId="935"/>
    <cellStyle name="標準 25 2 13 2" xfId="2470"/>
    <cellStyle name="標準 25 2 13 2 2" xfId="3085"/>
    <cellStyle name="標準 25 2 13 2 2 2" xfId="8351"/>
    <cellStyle name="標準 25 2 13 2 3" xfId="3086"/>
    <cellStyle name="標準 25 2 13 2 3 2" xfId="8352"/>
    <cellStyle name="標準 25 2 13 2 4" xfId="7737"/>
    <cellStyle name="標準 25 2 13 3" xfId="1700"/>
    <cellStyle name="標準 25 2 13 3 2" xfId="3087"/>
    <cellStyle name="標準 25 2 13 3 2 2" xfId="8353"/>
    <cellStyle name="標準 25 2 13 3 3" xfId="6967"/>
    <cellStyle name="標準 25 2 13 4" xfId="1470"/>
    <cellStyle name="標準 25 2 13 4 2" xfId="3088"/>
    <cellStyle name="標準 25 2 13 4 2 2" xfId="8354"/>
    <cellStyle name="標準 25 2 13 4 3" xfId="6737"/>
    <cellStyle name="標準 25 2 13 5" xfId="3089"/>
    <cellStyle name="標準 25 2 13 5 2" xfId="8355"/>
    <cellStyle name="標準 25 2 13 6" xfId="6202"/>
    <cellStyle name="標準 25 2 14" xfId="957"/>
    <cellStyle name="標準 25 2 14 2" xfId="2489"/>
    <cellStyle name="標準 25 2 14 2 2" xfId="3090"/>
    <cellStyle name="標準 25 2 14 2 2 2" xfId="8356"/>
    <cellStyle name="標準 25 2 14 2 3" xfId="3091"/>
    <cellStyle name="標準 25 2 14 2 3 2" xfId="8357"/>
    <cellStyle name="標準 25 2 14 2 4" xfId="7756"/>
    <cellStyle name="標準 25 2 14 3" xfId="1722"/>
    <cellStyle name="標準 25 2 14 3 2" xfId="3092"/>
    <cellStyle name="標準 25 2 14 3 2 2" xfId="8358"/>
    <cellStyle name="標準 25 2 14 3 3" xfId="6989"/>
    <cellStyle name="標準 25 2 14 4" xfId="1492"/>
    <cellStyle name="標準 25 2 14 4 2" xfId="3093"/>
    <cellStyle name="標準 25 2 14 4 2 2" xfId="8359"/>
    <cellStyle name="標準 25 2 14 4 3" xfId="6759"/>
    <cellStyle name="標準 25 2 14 5" xfId="3094"/>
    <cellStyle name="標準 25 2 14 5 2" xfId="8360"/>
    <cellStyle name="標準 25 2 14 6" xfId="6224"/>
    <cellStyle name="標準 25 2 15" xfId="440"/>
    <cellStyle name="標準 25 2 15 2" xfId="1744"/>
    <cellStyle name="標準 25 2 15 2 2" xfId="3095"/>
    <cellStyle name="標準 25 2 15 2 2 2" xfId="8361"/>
    <cellStyle name="標準 25 2 15 2 3" xfId="7011"/>
    <cellStyle name="標準 25 2 15 3" xfId="3096"/>
    <cellStyle name="標準 25 2 15 3 2" xfId="8362"/>
    <cellStyle name="標準 25 2 15 4" xfId="5707"/>
    <cellStyle name="標準 25 2 16" xfId="1762"/>
    <cellStyle name="標準 25 2 16 2" xfId="3097"/>
    <cellStyle name="標準 25 2 16 2 2" xfId="8363"/>
    <cellStyle name="標準 25 2 16 3" xfId="3098"/>
    <cellStyle name="標準 25 2 16 3 2" xfId="8364"/>
    <cellStyle name="標準 25 2 16 4" xfId="7029"/>
    <cellStyle name="標準 25 2 17" xfId="1893"/>
    <cellStyle name="標準 25 2 17 2" xfId="3099"/>
    <cellStyle name="標準 25 2 17 2 2" xfId="8365"/>
    <cellStyle name="標準 25 2 17 3" xfId="3100"/>
    <cellStyle name="標準 25 2 17 3 2" xfId="8366"/>
    <cellStyle name="標準 25 2 17 4" xfId="7160"/>
    <cellStyle name="標準 25 2 18" xfId="1915"/>
    <cellStyle name="標準 25 2 18 2" xfId="3101"/>
    <cellStyle name="標準 25 2 18 2 2" xfId="8367"/>
    <cellStyle name="標準 25 2 18 3" xfId="3102"/>
    <cellStyle name="標準 25 2 18 3 2" xfId="8368"/>
    <cellStyle name="標準 25 2 18 4" xfId="7182"/>
    <cellStyle name="標準 25 2 19" xfId="1937"/>
    <cellStyle name="標準 25 2 19 2" xfId="3103"/>
    <cellStyle name="標準 25 2 19 2 2" xfId="8369"/>
    <cellStyle name="標準 25 2 19 3" xfId="3104"/>
    <cellStyle name="標準 25 2 19 3 2" xfId="8370"/>
    <cellStyle name="標準 25 2 19 4" xfId="7204"/>
    <cellStyle name="標準 25 2 2" xfId="122"/>
    <cellStyle name="標準 25 2 2 10" xfId="1529"/>
    <cellStyle name="標準 25 2 2 10 2" xfId="3105"/>
    <cellStyle name="標準 25 2 2 10 2 2" xfId="8371"/>
    <cellStyle name="標準 25 2 2 10 3" xfId="3106"/>
    <cellStyle name="標準 25 2 2 10 3 2" xfId="8372"/>
    <cellStyle name="標準 25 2 2 10 4" xfId="6796"/>
    <cellStyle name="標準 25 2 2 11" xfId="982"/>
    <cellStyle name="標準 25 2 2 11 2" xfId="3107"/>
    <cellStyle name="標準 25 2 2 11 2 2" xfId="8373"/>
    <cellStyle name="標準 25 2 2 11 3" xfId="6249"/>
    <cellStyle name="標準 25 2 2 12" xfId="3108"/>
    <cellStyle name="標準 25 2 2 12 2" xfId="8374"/>
    <cellStyle name="標準 25 2 2 13" xfId="5394"/>
    <cellStyle name="標準 25 2 2 2" xfId="232"/>
    <cellStyle name="標準 25 2 2 2 2" xfId="745"/>
    <cellStyle name="標準 25 2 2 2 2 2" xfId="2282"/>
    <cellStyle name="標準 25 2 2 2 2 2 2" xfId="3109"/>
    <cellStyle name="標準 25 2 2 2 2 2 2 2" xfId="8375"/>
    <cellStyle name="標準 25 2 2 2 2 2 3" xfId="7549"/>
    <cellStyle name="標準 25 2 2 2 2 3" xfId="3110"/>
    <cellStyle name="標準 25 2 2 2 2 3 2" xfId="8376"/>
    <cellStyle name="標準 25 2 2 2 2 4" xfId="6012"/>
    <cellStyle name="標準 25 2 2 2 3" xfId="1543"/>
    <cellStyle name="標準 25 2 2 2 3 2" xfId="3111"/>
    <cellStyle name="標準 25 2 2 2 3 2 2" xfId="8377"/>
    <cellStyle name="標準 25 2 2 2 3 3" xfId="3112"/>
    <cellStyle name="標準 25 2 2 2 3 3 2" xfId="8378"/>
    <cellStyle name="標準 25 2 2 2 3 4" xfId="6810"/>
    <cellStyle name="標準 25 2 2 2 4" xfId="1280"/>
    <cellStyle name="標準 25 2 2 2 4 2" xfId="3113"/>
    <cellStyle name="標準 25 2 2 2 4 2 2" xfId="8379"/>
    <cellStyle name="標準 25 2 2 2 4 3" xfId="6547"/>
    <cellStyle name="標準 25 2 2 2 5" xfId="3114"/>
    <cellStyle name="標準 25 2 2 2 5 2" xfId="8380"/>
    <cellStyle name="標準 25 2 2 2 6" xfId="5499"/>
    <cellStyle name="標準 25 2 2 3" xfId="640"/>
    <cellStyle name="標準 25 2 2 3 2" xfId="2177"/>
    <cellStyle name="標準 25 2 2 3 2 2" xfId="3115"/>
    <cellStyle name="標準 25 2 2 3 2 2 2" xfId="8381"/>
    <cellStyle name="標準 25 2 2 3 2 3" xfId="3116"/>
    <cellStyle name="標準 25 2 2 3 2 3 2" xfId="8382"/>
    <cellStyle name="標準 25 2 2 3 2 4" xfId="7444"/>
    <cellStyle name="標準 25 2 2 3 3" xfId="1557"/>
    <cellStyle name="標準 25 2 2 3 3 2" xfId="3117"/>
    <cellStyle name="標準 25 2 2 3 3 2 2" xfId="8383"/>
    <cellStyle name="標準 25 2 2 3 3 3" xfId="6824"/>
    <cellStyle name="標準 25 2 2 3 4" xfId="1175"/>
    <cellStyle name="標準 25 2 2 3 4 2" xfId="3118"/>
    <cellStyle name="標準 25 2 2 3 4 2 2" xfId="8384"/>
    <cellStyle name="標準 25 2 2 3 4 3" xfId="6442"/>
    <cellStyle name="標準 25 2 2 3 5" xfId="3119"/>
    <cellStyle name="標準 25 2 2 3 5 2" xfId="8385"/>
    <cellStyle name="標準 25 2 2 3 6" xfId="5907"/>
    <cellStyle name="標準 25 2 2 4" xfId="447"/>
    <cellStyle name="標準 25 2 2 4 2" xfId="1571"/>
    <cellStyle name="標準 25 2 2 4 2 2" xfId="3120"/>
    <cellStyle name="標準 25 2 2 4 2 2 2" xfId="8386"/>
    <cellStyle name="標準 25 2 2 4 2 3" xfId="6838"/>
    <cellStyle name="標準 25 2 2 4 3" xfId="3121"/>
    <cellStyle name="標準 25 2 2 4 3 2" xfId="8387"/>
    <cellStyle name="標準 25 2 2 4 4" xfId="5714"/>
    <cellStyle name="標準 25 2 2 5" xfId="1585"/>
    <cellStyle name="標準 25 2 2 5 2" xfId="3122"/>
    <cellStyle name="標準 25 2 2 5 2 2" xfId="8388"/>
    <cellStyle name="標準 25 2 2 5 3" xfId="3123"/>
    <cellStyle name="標準 25 2 2 5 3 2" xfId="8389"/>
    <cellStyle name="標準 25 2 2 5 4" xfId="6852"/>
    <cellStyle name="標準 25 2 2 6" xfId="1599"/>
    <cellStyle name="標準 25 2 2 6 2" xfId="3124"/>
    <cellStyle name="標準 25 2 2 6 2 2" xfId="8390"/>
    <cellStyle name="標準 25 2 2 6 3" xfId="3125"/>
    <cellStyle name="標準 25 2 2 6 3 2" xfId="8391"/>
    <cellStyle name="標準 25 2 2 6 4" xfId="6866"/>
    <cellStyle name="標準 25 2 2 7" xfId="1630"/>
    <cellStyle name="標準 25 2 2 7 2" xfId="3126"/>
    <cellStyle name="標準 25 2 2 7 2 2" xfId="8392"/>
    <cellStyle name="標準 25 2 2 7 3" xfId="3127"/>
    <cellStyle name="標準 25 2 2 7 3 2" xfId="8393"/>
    <cellStyle name="標準 25 2 2 7 4" xfId="6897"/>
    <cellStyle name="標準 25 2 2 8" xfId="1769"/>
    <cellStyle name="標準 25 2 2 8 2" xfId="3128"/>
    <cellStyle name="標準 25 2 2 8 2 2" xfId="8394"/>
    <cellStyle name="標準 25 2 2 8 3" xfId="3129"/>
    <cellStyle name="標準 25 2 2 8 3 2" xfId="8395"/>
    <cellStyle name="標準 25 2 2 8 4" xfId="7036"/>
    <cellStyle name="標準 25 2 2 9" xfId="2002"/>
    <cellStyle name="標準 25 2 2 9 2" xfId="3130"/>
    <cellStyle name="標準 25 2 2 9 2 2" xfId="8396"/>
    <cellStyle name="標準 25 2 2 9 3" xfId="3131"/>
    <cellStyle name="標準 25 2 2 9 3 2" xfId="8397"/>
    <cellStyle name="標準 25 2 2 9 4" xfId="7269"/>
    <cellStyle name="標準 25 2 20" xfId="1959"/>
    <cellStyle name="標準 25 2 20 2" xfId="3132"/>
    <cellStyle name="標準 25 2 20 2 2" xfId="8398"/>
    <cellStyle name="標準 25 2 20 3" xfId="3133"/>
    <cellStyle name="標準 25 2 20 3 2" xfId="8399"/>
    <cellStyle name="標準 25 2 20 4" xfId="7226"/>
    <cellStyle name="標準 25 2 21" xfId="1986"/>
    <cellStyle name="標準 25 2 21 2" xfId="3134"/>
    <cellStyle name="標準 25 2 21 2 2" xfId="8400"/>
    <cellStyle name="標準 25 2 21 3" xfId="3135"/>
    <cellStyle name="標準 25 2 21 3 2" xfId="8401"/>
    <cellStyle name="標準 25 2 21 4" xfId="7253"/>
    <cellStyle name="標準 25 2 22" xfId="1513"/>
    <cellStyle name="標準 25 2 22 2" xfId="3136"/>
    <cellStyle name="標準 25 2 22 2 2" xfId="8402"/>
    <cellStyle name="標準 25 2 22 3" xfId="3137"/>
    <cellStyle name="標準 25 2 22 3 2" xfId="8403"/>
    <cellStyle name="標準 25 2 22 4" xfId="6780"/>
    <cellStyle name="標準 25 2 23" xfId="975"/>
    <cellStyle name="標準 25 2 23 2" xfId="3138"/>
    <cellStyle name="標準 25 2 23 2 2" xfId="8404"/>
    <cellStyle name="標準 25 2 23 3" xfId="6242"/>
    <cellStyle name="標準 25 2 24" xfId="2512"/>
    <cellStyle name="標準 25 2 24 2" xfId="7779"/>
    <cellStyle name="標準 25 2 25" xfId="2534"/>
    <cellStyle name="標準 25 2 25 2" xfId="7801"/>
    <cellStyle name="標準 25 2 26" xfId="2556"/>
    <cellStyle name="標準 25 2 26 2" xfId="7823"/>
    <cellStyle name="標準 25 2 27" xfId="3139"/>
    <cellStyle name="標準 25 2 27 2" xfId="8405"/>
    <cellStyle name="標準 25 2 28" xfId="5324"/>
    <cellStyle name="標準 25 2 28 2" xfId="10590"/>
    <cellStyle name="標準 25 2 29" xfId="5346"/>
    <cellStyle name="標準 25 2 29 2" xfId="10612"/>
    <cellStyle name="標準 25 2 3" xfId="137"/>
    <cellStyle name="標準 25 2 3 2" xfId="246"/>
    <cellStyle name="標準 25 2 3 2 2" xfId="759"/>
    <cellStyle name="標準 25 2 3 2 2 2" xfId="2296"/>
    <cellStyle name="標準 25 2 3 2 2 2 2" xfId="3140"/>
    <cellStyle name="標準 25 2 3 2 2 2 2 2" xfId="8406"/>
    <cellStyle name="標準 25 2 3 2 2 2 3" xfId="7563"/>
    <cellStyle name="標準 25 2 3 2 2 3" xfId="3141"/>
    <cellStyle name="標準 25 2 3 2 2 3 2" xfId="8407"/>
    <cellStyle name="標準 25 2 3 2 2 4" xfId="6026"/>
    <cellStyle name="標準 25 2 3 2 3" xfId="1644"/>
    <cellStyle name="標準 25 2 3 2 3 2" xfId="3142"/>
    <cellStyle name="標準 25 2 3 2 3 2 2" xfId="8408"/>
    <cellStyle name="標準 25 2 3 2 3 3" xfId="3143"/>
    <cellStyle name="標準 25 2 3 2 3 3 2" xfId="8409"/>
    <cellStyle name="標準 25 2 3 2 3 4" xfId="6911"/>
    <cellStyle name="標準 25 2 3 2 4" xfId="1294"/>
    <cellStyle name="標準 25 2 3 2 4 2" xfId="3144"/>
    <cellStyle name="標準 25 2 3 2 4 2 2" xfId="8410"/>
    <cellStyle name="標準 25 2 3 2 4 3" xfId="6561"/>
    <cellStyle name="標準 25 2 3 2 5" xfId="3145"/>
    <cellStyle name="標準 25 2 3 2 5 2" xfId="8411"/>
    <cellStyle name="標準 25 2 3 2 6" xfId="5513"/>
    <cellStyle name="標準 25 2 3 3" xfId="654"/>
    <cellStyle name="標準 25 2 3 3 2" xfId="2191"/>
    <cellStyle name="標準 25 2 3 3 2 2" xfId="3146"/>
    <cellStyle name="標準 25 2 3 3 2 2 2" xfId="8412"/>
    <cellStyle name="標準 25 2 3 3 2 3" xfId="3147"/>
    <cellStyle name="標準 25 2 3 3 2 3 2" xfId="8413"/>
    <cellStyle name="標準 25 2 3 3 2 4" xfId="7458"/>
    <cellStyle name="標準 25 2 3 3 3" xfId="1783"/>
    <cellStyle name="標準 25 2 3 3 3 2" xfId="3148"/>
    <cellStyle name="標準 25 2 3 3 3 2 2" xfId="8414"/>
    <cellStyle name="標準 25 2 3 3 3 3" xfId="7050"/>
    <cellStyle name="標準 25 2 3 3 4" xfId="1189"/>
    <cellStyle name="標準 25 2 3 3 4 2" xfId="3149"/>
    <cellStyle name="標準 25 2 3 3 4 2 2" xfId="8415"/>
    <cellStyle name="標準 25 2 3 3 4 3" xfId="6456"/>
    <cellStyle name="標準 25 2 3 3 5" xfId="3150"/>
    <cellStyle name="標準 25 2 3 3 5 2" xfId="8416"/>
    <cellStyle name="標準 25 2 3 3 6" xfId="5921"/>
    <cellStyle name="標準 25 2 3 4" xfId="461"/>
    <cellStyle name="標準 25 2 3 4 2" xfId="2007"/>
    <cellStyle name="標準 25 2 3 4 2 2" xfId="3151"/>
    <cellStyle name="標準 25 2 3 4 2 2 2" xfId="8417"/>
    <cellStyle name="標準 25 2 3 4 2 3" xfId="7274"/>
    <cellStyle name="標準 25 2 3 4 3" xfId="3152"/>
    <cellStyle name="標準 25 2 3 4 3 2" xfId="8418"/>
    <cellStyle name="標準 25 2 3 4 4" xfId="5728"/>
    <cellStyle name="標準 25 2 3 5" xfId="1523"/>
    <cellStyle name="標準 25 2 3 5 2" xfId="3153"/>
    <cellStyle name="標準 25 2 3 5 2 2" xfId="8419"/>
    <cellStyle name="標準 25 2 3 5 3" xfId="3154"/>
    <cellStyle name="標準 25 2 3 5 3 2" xfId="8420"/>
    <cellStyle name="標準 25 2 3 5 4" xfId="6790"/>
    <cellStyle name="標準 25 2 3 6" xfId="996"/>
    <cellStyle name="標準 25 2 3 6 2" xfId="3155"/>
    <cellStyle name="標準 25 2 3 6 2 2" xfId="8421"/>
    <cellStyle name="標準 25 2 3 6 3" xfId="6263"/>
    <cellStyle name="標準 25 2 3 7" xfId="3156"/>
    <cellStyle name="標準 25 2 3 7 2" xfId="8422"/>
    <cellStyle name="標準 25 2 3 8" xfId="5408"/>
    <cellStyle name="標準 25 2 30" xfId="10634"/>
    <cellStyle name="標準 25 2 31" xfId="5370"/>
    <cellStyle name="標準 25 2 4" xfId="115"/>
    <cellStyle name="標準 25 2 4 2" xfId="268"/>
    <cellStyle name="標準 25 2 4 2 2" xfId="781"/>
    <cellStyle name="標準 25 2 4 2 2 2" xfId="2318"/>
    <cellStyle name="標準 25 2 4 2 2 2 2" xfId="3157"/>
    <cellStyle name="標準 25 2 4 2 2 2 2 2" xfId="8423"/>
    <cellStyle name="標準 25 2 4 2 2 2 3" xfId="7585"/>
    <cellStyle name="標準 25 2 4 2 2 3" xfId="3158"/>
    <cellStyle name="標準 25 2 4 2 2 3 2" xfId="8424"/>
    <cellStyle name="標準 25 2 4 2 2 4" xfId="6048"/>
    <cellStyle name="標準 25 2 4 2 3" xfId="1805"/>
    <cellStyle name="標準 25 2 4 2 3 2" xfId="3159"/>
    <cellStyle name="標準 25 2 4 2 3 2 2" xfId="8425"/>
    <cellStyle name="標準 25 2 4 2 3 3" xfId="3160"/>
    <cellStyle name="標準 25 2 4 2 3 3 2" xfId="8426"/>
    <cellStyle name="標準 25 2 4 2 3 4" xfId="7072"/>
    <cellStyle name="標準 25 2 4 2 4" xfId="1316"/>
    <cellStyle name="標準 25 2 4 2 4 2" xfId="3161"/>
    <cellStyle name="標準 25 2 4 2 4 2 2" xfId="8427"/>
    <cellStyle name="標準 25 2 4 2 4 3" xfId="6583"/>
    <cellStyle name="標準 25 2 4 2 5" xfId="3162"/>
    <cellStyle name="標準 25 2 4 2 5 2" xfId="8428"/>
    <cellStyle name="標準 25 2 4 2 6" xfId="5535"/>
    <cellStyle name="標準 25 2 4 3" xfId="633"/>
    <cellStyle name="標準 25 2 4 3 2" xfId="2170"/>
    <cellStyle name="標準 25 2 4 3 2 2" xfId="3163"/>
    <cellStyle name="標準 25 2 4 3 2 2 2" xfId="8429"/>
    <cellStyle name="標準 25 2 4 3 2 3" xfId="3164"/>
    <cellStyle name="標準 25 2 4 3 2 3 2" xfId="8430"/>
    <cellStyle name="標準 25 2 4 3 2 4" xfId="7437"/>
    <cellStyle name="標準 25 2 4 3 3" xfId="1168"/>
    <cellStyle name="標準 25 2 4 3 3 2" xfId="3165"/>
    <cellStyle name="標準 25 2 4 3 3 2 2" xfId="8431"/>
    <cellStyle name="標準 25 2 4 3 3 3" xfId="6435"/>
    <cellStyle name="標準 25 2 4 3 4" xfId="3166"/>
    <cellStyle name="標準 25 2 4 3 4 2" xfId="8432"/>
    <cellStyle name="標準 25 2 4 3 5" xfId="5900"/>
    <cellStyle name="標準 25 2 4 4" xfId="483"/>
    <cellStyle name="標準 25 2 4 4 2" xfId="2022"/>
    <cellStyle name="標準 25 2 4 4 2 2" xfId="3167"/>
    <cellStyle name="標準 25 2 4 4 2 2 2" xfId="8433"/>
    <cellStyle name="標準 25 2 4 4 2 3" xfId="7289"/>
    <cellStyle name="標準 25 2 4 4 3" xfId="3168"/>
    <cellStyle name="標準 25 2 4 4 3 2" xfId="8434"/>
    <cellStyle name="標準 25 2 4 4 4" xfId="5750"/>
    <cellStyle name="標準 25 2 4 5" xfId="1536"/>
    <cellStyle name="標準 25 2 4 5 2" xfId="3169"/>
    <cellStyle name="標準 25 2 4 5 2 2" xfId="8435"/>
    <cellStyle name="標準 25 2 4 5 3" xfId="6803"/>
    <cellStyle name="標準 25 2 4 6" xfId="1018"/>
    <cellStyle name="標準 25 2 4 6 2" xfId="3170"/>
    <cellStyle name="標準 25 2 4 6 2 2" xfId="8436"/>
    <cellStyle name="標準 25 2 4 6 3" xfId="6285"/>
    <cellStyle name="標準 25 2 4 7" xfId="3171"/>
    <cellStyle name="標準 25 2 4 7 2" xfId="8437"/>
    <cellStyle name="標準 25 2 4 8" xfId="5387"/>
    <cellStyle name="標準 25 2 5" xfId="163"/>
    <cellStyle name="標準 25 2 5 2" xfId="290"/>
    <cellStyle name="標準 25 2 5 2 2" xfId="803"/>
    <cellStyle name="標準 25 2 5 2 2 2" xfId="2340"/>
    <cellStyle name="標準 25 2 5 2 2 2 2" xfId="3172"/>
    <cellStyle name="標準 25 2 5 2 2 2 2 2" xfId="8438"/>
    <cellStyle name="標準 25 2 5 2 2 2 3" xfId="7607"/>
    <cellStyle name="標準 25 2 5 2 2 3" xfId="3173"/>
    <cellStyle name="標準 25 2 5 2 2 3 2" xfId="8439"/>
    <cellStyle name="標準 25 2 5 2 2 4" xfId="6070"/>
    <cellStyle name="標準 25 2 5 2 3" xfId="1827"/>
    <cellStyle name="標準 25 2 5 2 3 2" xfId="3174"/>
    <cellStyle name="標準 25 2 5 2 3 2 2" xfId="8440"/>
    <cellStyle name="標準 25 2 5 2 3 3" xfId="7094"/>
    <cellStyle name="標準 25 2 5 2 4" xfId="1338"/>
    <cellStyle name="標準 25 2 5 2 4 2" xfId="3175"/>
    <cellStyle name="標準 25 2 5 2 4 2 2" xfId="8441"/>
    <cellStyle name="標準 25 2 5 2 4 3" xfId="6605"/>
    <cellStyle name="標準 25 2 5 2 5" xfId="3176"/>
    <cellStyle name="標準 25 2 5 2 5 2" xfId="8442"/>
    <cellStyle name="標準 25 2 5 2 6" xfId="5557"/>
    <cellStyle name="標準 25 2 5 3" xfId="676"/>
    <cellStyle name="標準 25 2 5 3 2" xfId="2213"/>
    <cellStyle name="標準 25 2 5 3 2 2" xfId="3177"/>
    <cellStyle name="標準 25 2 5 3 2 2 2" xfId="8443"/>
    <cellStyle name="標準 25 2 5 3 2 3" xfId="3178"/>
    <cellStyle name="標準 25 2 5 3 2 3 2" xfId="8444"/>
    <cellStyle name="標準 25 2 5 3 2 4" xfId="7480"/>
    <cellStyle name="標準 25 2 5 3 3" xfId="1211"/>
    <cellStyle name="標準 25 2 5 3 3 2" xfId="3179"/>
    <cellStyle name="標準 25 2 5 3 3 2 2" xfId="8445"/>
    <cellStyle name="標準 25 2 5 3 3 3" xfId="6478"/>
    <cellStyle name="標準 25 2 5 3 4" xfId="3180"/>
    <cellStyle name="標準 25 2 5 3 4 2" xfId="8446"/>
    <cellStyle name="標準 25 2 5 3 5" xfId="5943"/>
    <cellStyle name="標準 25 2 5 4" xfId="505"/>
    <cellStyle name="標準 25 2 5 4 2" xfId="2042"/>
    <cellStyle name="標準 25 2 5 4 2 2" xfId="3181"/>
    <cellStyle name="標準 25 2 5 4 2 2 2" xfId="8447"/>
    <cellStyle name="標準 25 2 5 4 2 3" xfId="7309"/>
    <cellStyle name="標準 25 2 5 4 3" xfId="3182"/>
    <cellStyle name="標準 25 2 5 4 3 2" xfId="8448"/>
    <cellStyle name="標準 25 2 5 4 4" xfId="5772"/>
    <cellStyle name="標準 25 2 5 5" xfId="1550"/>
    <cellStyle name="標準 25 2 5 5 2" xfId="3183"/>
    <cellStyle name="標準 25 2 5 5 2 2" xfId="8449"/>
    <cellStyle name="標準 25 2 5 5 3" xfId="6817"/>
    <cellStyle name="標準 25 2 5 6" xfId="1040"/>
    <cellStyle name="標準 25 2 5 6 2" xfId="3184"/>
    <cellStyle name="標準 25 2 5 6 2 2" xfId="8450"/>
    <cellStyle name="標準 25 2 5 6 3" xfId="6307"/>
    <cellStyle name="標準 25 2 5 7" xfId="3185"/>
    <cellStyle name="標準 25 2 5 7 2" xfId="8451"/>
    <cellStyle name="標準 25 2 5 8" xfId="5430"/>
    <cellStyle name="標準 25 2 6" xfId="185"/>
    <cellStyle name="標準 25 2 6 2" xfId="312"/>
    <cellStyle name="標準 25 2 6 2 2" xfId="825"/>
    <cellStyle name="標準 25 2 6 2 2 2" xfId="2362"/>
    <cellStyle name="標準 25 2 6 2 2 2 2" xfId="3186"/>
    <cellStyle name="標準 25 2 6 2 2 2 2 2" xfId="8452"/>
    <cellStyle name="標準 25 2 6 2 2 2 3" xfId="7629"/>
    <cellStyle name="標準 25 2 6 2 2 3" xfId="3187"/>
    <cellStyle name="標準 25 2 6 2 2 3 2" xfId="8453"/>
    <cellStyle name="標準 25 2 6 2 2 4" xfId="6092"/>
    <cellStyle name="標準 25 2 6 2 3" xfId="1849"/>
    <cellStyle name="標準 25 2 6 2 3 2" xfId="3188"/>
    <cellStyle name="標準 25 2 6 2 3 2 2" xfId="8454"/>
    <cellStyle name="標準 25 2 6 2 3 3" xfId="7116"/>
    <cellStyle name="標準 25 2 6 2 4" xfId="1360"/>
    <cellStyle name="標準 25 2 6 2 4 2" xfId="3189"/>
    <cellStyle name="標準 25 2 6 2 4 2 2" xfId="8455"/>
    <cellStyle name="標準 25 2 6 2 4 3" xfId="6627"/>
    <cellStyle name="標準 25 2 6 2 5" xfId="3190"/>
    <cellStyle name="標準 25 2 6 2 5 2" xfId="8456"/>
    <cellStyle name="標準 25 2 6 2 6" xfId="5579"/>
    <cellStyle name="標準 25 2 6 3" xfId="698"/>
    <cellStyle name="標準 25 2 6 3 2" xfId="2235"/>
    <cellStyle name="標準 25 2 6 3 2 2" xfId="3191"/>
    <cellStyle name="標準 25 2 6 3 2 2 2" xfId="8457"/>
    <cellStyle name="標準 25 2 6 3 2 3" xfId="3192"/>
    <cellStyle name="標準 25 2 6 3 2 3 2" xfId="8458"/>
    <cellStyle name="標準 25 2 6 3 2 4" xfId="7502"/>
    <cellStyle name="標準 25 2 6 3 3" xfId="1233"/>
    <cellStyle name="標準 25 2 6 3 3 2" xfId="3193"/>
    <cellStyle name="標準 25 2 6 3 3 2 2" xfId="8459"/>
    <cellStyle name="標準 25 2 6 3 3 3" xfId="6500"/>
    <cellStyle name="標準 25 2 6 3 4" xfId="3194"/>
    <cellStyle name="標準 25 2 6 3 4 2" xfId="8460"/>
    <cellStyle name="標準 25 2 6 3 5" xfId="5965"/>
    <cellStyle name="標準 25 2 6 4" xfId="527"/>
    <cellStyle name="標準 25 2 6 4 2" xfId="2064"/>
    <cellStyle name="標準 25 2 6 4 2 2" xfId="3195"/>
    <cellStyle name="標準 25 2 6 4 2 2 2" xfId="8461"/>
    <cellStyle name="標準 25 2 6 4 2 3" xfId="7331"/>
    <cellStyle name="標準 25 2 6 4 3" xfId="3196"/>
    <cellStyle name="標準 25 2 6 4 3 2" xfId="8462"/>
    <cellStyle name="標準 25 2 6 4 4" xfId="5794"/>
    <cellStyle name="標準 25 2 6 5" xfId="1564"/>
    <cellStyle name="標準 25 2 6 5 2" xfId="3197"/>
    <cellStyle name="標準 25 2 6 5 2 2" xfId="8463"/>
    <cellStyle name="標準 25 2 6 5 3" xfId="6831"/>
    <cellStyle name="標準 25 2 6 6" xfId="1062"/>
    <cellStyle name="標準 25 2 6 6 2" xfId="3198"/>
    <cellStyle name="標準 25 2 6 6 2 2" xfId="8464"/>
    <cellStyle name="標準 25 2 6 6 3" xfId="6329"/>
    <cellStyle name="標準 25 2 6 7" xfId="3199"/>
    <cellStyle name="標準 25 2 6 7 2" xfId="8465"/>
    <cellStyle name="標準 25 2 6 8" xfId="5452"/>
    <cellStyle name="標準 25 2 7" xfId="207"/>
    <cellStyle name="標準 25 2 7 2" xfId="334"/>
    <cellStyle name="標準 25 2 7 2 2" xfId="847"/>
    <cellStyle name="標準 25 2 7 2 2 2" xfId="2384"/>
    <cellStyle name="標準 25 2 7 2 2 2 2" xfId="3200"/>
    <cellStyle name="標準 25 2 7 2 2 2 2 2" xfId="8466"/>
    <cellStyle name="標準 25 2 7 2 2 2 3" xfId="7651"/>
    <cellStyle name="標準 25 2 7 2 2 3" xfId="3201"/>
    <cellStyle name="標準 25 2 7 2 2 3 2" xfId="8467"/>
    <cellStyle name="標準 25 2 7 2 2 4" xfId="6114"/>
    <cellStyle name="標準 25 2 7 2 3" xfId="1871"/>
    <cellStyle name="標準 25 2 7 2 3 2" xfId="3202"/>
    <cellStyle name="標準 25 2 7 2 3 2 2" xfId="8468"/>
    <cellStyle name="標準 25 2 7 2 3 3" xfId="7138"/>
    <cellStyle name="標準 25 2 7 2 4" xfId="1382"/>
    <cellStyle name="標準 25 2 7 2 4 2" xfId="3203"/>
    <cellStyle name="標準 25 2 7 2 4 2 2" xfId="8469"/>
    <cellStyle name="標準 25 2 7 2 4 3" xfId="6649"/>
    <cellStyle name="標準 25 2 7 2 5" xfId="3204"/>
    <cellStyle name="標準 25 2 7 2 5 2" xfId="8470"/>
    <cellStyle name="標準 25 2 7 2 6" xfId="5601"/>
    <cellStyle name="標準 25 2 7 3" xfId="720"/>
    <cellStyle name="標準 25 2 7 3 2" xfId="2257"/>
    <cellStyle name="標準 25 2 7 3 2 2" xfId="3205"/>
    <cellStyle name="標準 25 2 7 3 2 2 2" xfId="8471"/>
    <cellStyle name="標準 25 2 7 3 2 3" xfId="3206"/>
    <cellStyle name="標準 25 2 7 3 2 3 2" xfId="8472"/>
    <cellStyle name="標準 25 2 7 3 2 4" xfId="7524"/>
    <cellStyle name="標準 25 2 7 3 3" xfId="1255"/>
    <cellStyle name="標準 25 2 7 3 3 2" xfId="3207"/>
    <cellStyle name="標準 25 2 7 3 3 2 2" xfId="8473"/>
    <cellStyle name="標準 25 2 7 3 3 3" xfId="6522"/>
    <cellStyle name="標準 25 2 7 3 4" xfId="3208"/>
    <cellStyle name="標準 25 2 7 3 4 2" xfId="8474"/>
    <cellStyle name="標準 25 2 7 3 5" xfId="5987"/>
    <cellStyle name="標準 25 2 7 4" xfId="549"/>
    <cellStyle name="標準 25 2 7 4 2" xfId="2086"/>
    <cellStyle name="標準 25 2 7 4 2 2" xfId="3209"/>
    <cellStyle name="標準 25 2 7 4 2 2 2" xfId="8475"/>
    <cellStyle name="標準 25 2 7 4 2 3" xfId="7353"/>
    <cellStyle name="標準 25 2 7 4 3" xfId="3210"/>
    <cellStyle name="標準 25 2 7 4 3 2" xfId="8476"/>
    <cellStyle name="標準 25 2 7 4 4" xfId="5816"/>
    <cellStyle name="標準 25 2 7 5" xfId="1578"/>
    <cellStyle name="標準 25 2 7 5 2" xfId="3211"/>
    <cellStyle name="標準 25 2 7 5 2 2" xfId="8477"/>
    <cellStyle name="標準 25 2 7 5 3" xfId="6845"/>
    <cellStyle name="標準 25 2 7 6" xfId="1084"/>
    <cellStyle name="標準 25 2 7 6 2" xfId="3212"/>
    <cellStyle name="標準 25 2 7 6 2 2" xfId="8478"/>
    <cellStyle name="標準 25 2 7 6 3" xfId="6351"/>
    <cellStyle name="標準 25 2 7 7" xfId="3213"/>
    <cellStyle name="標準 25 2 7 7 2" xfId="8479"/>
    <cellStyle name="標準 25 2 7 8" xfId="5474"/>
    <cellStyle name="標準 25 2 8" xfId="356"/>
    <cellStyle name="標準 25 2 8 2" xfId="869"/>
    <cellStyle name="標準 25 2 8 2 2" xfId="2406"/>
    <cellStyle name="標準 25 2 8 2 2 2" xfId="3214"/>
    <cellStyle name="標準 25 2 8 2 2 2 2" xfId="8480"/>
    <cellStyle name="標準 25 2 8 2 2 3" xfId="3215"/>
    <cellStyle name="標準 25 2 8 2 2 3 2" xfId="8481"/>
    <cellStyle name="標準 25 2 8 2 2 4" xfId="7673"/>
    <cellStyle name="標準 25 2 8 2 3" xfId="1404"/>
    <cellStyle name="標準 25 2 8 2 3 2" xfId="3216"/>
    <cellStyle name="標準 25 2 8 2 3 2 2" xfId="8482"/>
    <cellStyle name="標準 25 2 8 2 3 3" xfId="6671"/>
    <cellStyle name="標準 25 2 8 2 4" xfId="3217"/>
    <cellStyle name="標準 25 2 8 2 4 2" xfId="8483"/>
    <cellStyle name="標準 25 2 8 2 5" xfId="6136"/>
    <cellStyle name="標準 25 2 8 3" xfId="571"/>
    <cellStyle name="標準 25 2 8 3 2" xfId="2108"/>
    <cellStyle name="標準 25 2 8 3 2 2" xfId="3218"/>
    <cellStyle name="標準 25 2 8 3 2 2 2" xfId="8484"/>
    <cellStyle name="標準 25 2 8 3 2 3" xfId="7375"/>
    <cellStyle name="標準 25 2 8 3 3" xfId="3219"/>
    <cellStyle name="標準 25 2 8 3 3 2" xfId="8485"/>
    <cellStyle name="標準 25 2 8 3 4" xfId="5838"/>
    <cellStyle name="標準 25 2 8 4" xfId="1592"/>
    <cellStyle name="標準 25 2 8 4 2" xfId="3220"/>
    <cellStyle name="標準 25 2 8 4 2 2" xfId="8486"/>
    <cellStyle name="標準 25 2 8 4 3" xfId="6859"/>
    <cellStyle name="標準 25 2 8 5" xfId="1106"/>
    <cellStyle name="標準 25 2 8 5 2" xfId="3221"/>
    <cellStyle name="標準 25 2 8 5 2 2" xfId="8487"/>
    <cellStyle name="標準 25 2 8 5 3" xfId="6373"/>
    <cellStyle name="標準 25 2 8 6" xfId="3222"/>
    <cellStyle name="標準 25 2 8 6 2" xfId="8488"/>
    <cellStyle name="標準 25 2 8 7" xfId="5623"/>
    <cellStyle name="標準 25 2 9" xfId="225"/>
    <cellStyle name="標準 25 2 9 2" xfId="738"/>
    <cellStyle name="標準 25 2 9 2 2" xfId="2275"/>
    <cellStyle name="標準 25 2 9 2 2 2" xfId="3223"/>
    <cellStyle name="標準 25 2 9 2 2 2 2" xfId="8489"/>
    <cellStyle name="標準 25 2 9 2 2 3" xfId="7542"/>
    <cellStyle name="標準 25 2 9 2 3" xfId="1273"/>
    <cellStyle name="標準 25 2 9 2 3 2" xfId="3224"/>
    <cellStyle name="標準 25 2 9 2 3 2 2" xfId="8490"/>
    <cellStyle name="標準 25 2 9 2 3 3" xfId="6540"/>
    <cellStyle name="標準 25 2 9 2 4" xfId="3225"/>
    <cellStyle name="標準 25 2 9 2 4 2" xfId="8491"/>
    <cellStyle name="標準 25 2 9 2 5" xfId="6005"/>
    <cellStyle name="標準 25 2 9 3" xfId="593"/>
    <cellStyle name="標準 25 2 9 3 2" xfId="2130"/>
    <cellStyle name="標準 25 2 9 3 2 2" xfId="3226"/>
    <cellStyle name="標準 25 2 9 3 2 2 2" xfId="8492"/>
    <cellStyle name="標準 25 2 9 3 2 3" xfId="7397"/>
    <cellStyle name="標準 25 2 9 3 3" xfId="3227"/>
    <cellStyle name="標準 25 2 9 3 3 2" xfId="8493"/>
    <cellStyle name="標準 25 2 9 3 4" xfId="5860"/>
    <cellStyle name="標準 25 2 9 4" xfId="1609"/>
    <cellStyle name="標準 25 2 9 4 2" xfId="3228"/>
    <cellStyle name="標準 25 2 9 4 2 2" xfId="8494"/>
    <cellStyle name="標準 25 2 9 4 3" xfId="6876"/>
    <cellStyle name="標準 25 2 9 5" xfId="1128"/>
    <cellStyle name="標準 25 2 9 5 2" xfId="3229"/>
    <cellStyle name="標準 25 2 9 5 2 2" xfId="8495"/>
    <cellStyle name="標準 25 2 9 5 3" xfId="6395"/>
    <cellStyle name="標準 25 2 9 6" xfId="3230"/>
    <cellStyle name="標準 25 2 9 6 2" xfId="8496"/>
    <cellStyle name="標準 25 2 9 7" xfId="5492"/>
    <cellStyle name="標準 25 20" xfId="1910"/>
    <cellStyle name="標準 25 20 2" xfId="3231"/>
    <cellStyle name="標準 25 20 2 2" xfId="8497"/>
    <cellStyle name="標準 25 20 3" xfId="3232"/>
    <cellStyle name="標準 25 20 3 2" xfId="8498"/>
    <cellStyle name="標準 25 20 4" xfId="7177"/>
    <cellStyle name="標準 25 21" xfId="1932"/>
    <cellStyle name="標準 25 21 2" xfId="3233"/>
    <cellStyle name="標準 25 21 2 2" xfId="8499"/>
    <cellStyle name="標準 25 21 3" xfId="3234"/>
    <cellStyle name="標準 25 21 3 2" xfId="8500"/>
    <cellStyle name="標準 25 21 4" xfId="7199"/>
    <cellStyle name="標準 25 22" xfId="1954"/>
    <cellStyle name="標準 25 22 2" xfId="3235"/>
    <cellStyle name="標準 25 22 2 2" xfId="8501"/>
    <cellStyle name="標準 25 22 3" xfId="3236"/>
    <cellStyle name="標準 25 22 3 2" xfId="8502"/>
    <cellStyle name="標準 25 22 4" xfId="7221"/>
    <cellStyle name="標準 25 23" xfId="1980"/>
    <cellStyle name="標準 25 23 2" xfId="3237"/>
    <cellStyle name="標準 25 23 2 2" xfId="8503"/>
    <cellStyle name="標準 25 23 3" xfId="3238"/>
    <cellStyle name="標準 25 23 3 2" xfId="8504"/>
    <cellStyle name="標準 25 23 4" xfId="7247"/>
    <cellStyle name="標準 25 24" xfId="1507"/>
    <cellStyle name="標準 25 24 2" xfId="3239"/>
    <cellStyle name="標準 25 24 2 2" xfId="8505"/>
    <cellStyle name="標準 25 24 3" xfId="3240"/>
    <cellStyle name="標準 25 24 3 2" xfId="8506"/>
    <cellStyle name="標準 25 24 4" xfId="6774"/>
    <cellStyle name="標準 25 25" xfId="972"/>
    <cellStyle name="標準 25 25 2" xfId="3241"/>
    <cellStyle name="標準 25 25 2 2" xfId="8507"/>
    <cellStyle name="標準 25 25 3" xfId="6239"/>
    <cellStyle name="標準 25 26" xfId="2507"/>
    <cellStyle name="標準 25 26 2" xfId="7774"/>
    <cellStyle name="標準 25 27" xfId="2529"/>
    <cellStyle name="標準 25 27 2" xfId="7796"/>
    <cellStyle name="標準 25 28" xfId="2551"/>
    <cellStyle name="標準 25 28 2" xfId="7818"/>
    <cellStyle name="標準 25 29" xfId="3242"/>
    <cellStyle name="標準 25 29 2" xfId="8508"/>
    <cellStyle name="標準 25 3" xfId="101"/>
    <cellStyle name="標準 25 3 10" xfId="405"/>
    <cellStyle name="標準 25 3 10 2" xfId="622"/>
    <cellStyle name="標準 25 3 10 2 2" xfId="2159"/>
    <cellStyle name="標準 25 3 10 2 2 2" xfId="3243"/>
    <cellStyle name="標準 25 3 10 2 2 2 2" xfId="8509"/>
    <cellStyle name="標準 25 3 10 2 2 3" xfId="7426"/>
    <cellStyle name="標準 25 3 10 2 3" xfId="3244"/>
    <cellStyle name="標準 25 3 10 2 3 2" xfId="8510"/>
    <cellStyle name="標準 25 3 10 2 4" xfId="5889"/>
    <cellStyle name="標準 25 3 10 3" xfId="1666"/>
    <cellStyle name="標準 25 3 10 3 2" xfId="3245"/>
    <cellStyle name="標準 25 3 10 3 2 2" xfId="8511"/>
    <cellStyle name="標準 25 3 10 3 3" xfId="6933"/>
    <cellStyle name="標準 25 3 10 4" xfId="1157"/>
    <cellStyle name="標準 25 3 10 4 2" xfId="3246"/>
    <cellStyle name="標準 25 3 10 4 2 2" xfId="8512"/>
    <cellStyle name="標準 25 3 10 4 3" xfId="6424"/>
    <cellStyle name="標準 25 3 10 5" xfId="3247"/>
    <cellStyle name="標準 25 3 10 5 2" xfId="8513"/>
    <cellStyle name="標準 25 3 10 6" xfId="5672"/>
    <cellStyle name="標準 25 3 11" xfId="427"/>
    <cellStyle name="標準 25 3 11 2" xfId="918"/>
    <cellStyle name="標準 25 3 11 2 2" xfId="2455"/>
    <cellStyle name="標準 25 3 11 2 2 2" xfId="3248"/>
    <cellStyle name="標準 25 3 11 2 2 2 2" xfId="8514"/>
    <cellStyle name="標準 25 3 11 2 2 3" xfId="7722"/>
    <cellStyle name="標準 25 3 11 2 3" xfId="3249"/>
    <cellStyle name="標準 25 3 11 2 3 2" xfId="8515"/>
    <cellStyle name="標準 25 3 11 2 4" xfId="6185"/>
    <cellStyle name="標準 25 3 11 3" xfId="1683"/>
    <cellStyle name="標準 25 3 11 3 2" xfId="3250"/>
    <cellStyle name="標準 25 3 11 3 2 2" xfId="8516"/>
    <cellStyle name="標準 25 3 11 3 3" xfId="6950"/>
    <cellStyle name="標準 25 3 11 4" xfId="1453"/>
    <cellStyle name="標準 25 3 11 4 2" xfId="3251"/>
    <cellStyle name="標準 25 3 11 4 2 2" xfId="8517"/>
    <cellStyle name="標準 25 3 11 4 3" xfId="6720"/>
    <cellStyle name="標準 25 3 11 5" xfId="3252"/>
    <cellStyle name="標準 25 3 11 5 2" xfId="8518"/>
    <cellStyle name="標準 25 3 11 6" xfId="5694"/>
    <cellStyle name="標準 25 3 12" xfId="940"/>
    <cellStyle name="標準 25 3 12 2" xfId="2475"/>
    <cellStyle name="標準 25 3 12 2 2" xfId="3253"/>
    <cellStyle name="標準 25 3 12 2 2 2" xfId="8519"/>
    <cellStyle name="標準 25 3 12 2 3" xfId="3254"/>
    <cellStyle name="標準 25 3 12 2 3 2" xfId="8520"/>
    <cellStyle name="標準 25 3 12 2 4" xfId="7742"/>
    <cellStyle name="標準 25 3 12 3" xfId="1705"/>
    <cellStyle name="標準 25 3 12 3 2" xfId="3255"/>
    <cellStyle name="標準 25 3 12 3 2 2" xfId="8521"/>
    <cellStyle name="標準 25 3 12 3 3" xfId="6972"/>
    <cellStyle name="標準 25 3 12 4" xfId="1475"/>
    <cellStyle name="標準 25 3 12 4 2" xfId="3256"/>
    <cellStyle name="標準 25 3 12 4 2 2" xfId="8522"/>
    <cellStyle name="標準 25 3 12 4 3" xfId="6742"/>
    <cellStyle name="標準 25 3 12 5" xfId="3257"/>
    <cellStyle name="標準 25 3 12 5 2" xfId="8523"/>
    <cellStyle name="標準 25 3 12 6" xfId="6207"/>
    <cellStyle name="標準 25 3 13" xfId="962"/>
    <cellStyle name="標準 25 3 13 2" xfId="2494"/>
    <cellStyle name="標準 25 3 13 2 2" xfId="3258"/>
    <cellStyle name="標準 25 3 13 2 2 2" xfId="8524"/>
    <cellStyle name="標準 25 3 13 2 3" xfId="3259"/>
    <cellStyle name="標準 25 3 13 2 3 2" xfId="8525"/>
    <cellStyle name="標準 25 3 13 2 4" xfId="7761"/>
    <cellStyle name="標準 25 3 13 3" xfId="1727"/>
    <cellStyle name="標準 25 3 13 3 2" xfId="3260"/>
    <cellStyle name="標準 25 3 13 3 2 2" xfId="8526"/>
    <cellStyle name="標準 25 3 13 3 3" xfId="6994"/>
    <cellStyle name="標準 25 3 13 4" xfId="1497"/>
    <cellStyle name="標準 25 3 13 4 2" xfId="3261"/>
    <cellStyle name="標準 25 3 13 4 2 2" xfId="8527"/>
    <cellStyle name="標準 25 3 13 4 3" xfId="6764"/>
    <cellStyle name="標準 25 3 13 5" xfId="3262"/>
    <cellStyle name="標準 25 3 13 5 2" xfId="8528"/>
    <cellStyle name="標準 25 3 13 6" xfId="6229"/>
    <cellStyle name="標準 25 3 14" xfId="444"/>
    <cellStyle name="標準 25 3 14 2" xfId="1749"/>
    <cellStyle name="標準 25 3 14 2 2" xfId="3263"/>
    <cellStyle name="標準 25 3 14 2 2 2" xfId="8529"/>
    <cellStyle name="標準 25 3 14 2 3" xfId="7016"/>
    <cellStyle name="標準 25 3 14 3" xfId="3264"/>
    <cellStyle name="標準 25 3 14 3 2" xfId="8530"/>
    <cellStyle name="標準 25 3 14 4" xfId="5711"/>
    <cellStyle name="標準 25 3 15" xfId="1766"/>
    <cellStyle name="標準 25 3 15 2" xfId="3265"/>
    <cellStyle name="標準 25 3 15 2 2" xfId="8531"/>
    <cellStyle name="標準 25 3 15 3" xfId="3266"/>
    <cellStyle name="標準 25 3 15 3 2" xfId="8532"/>
    <cellStyle name="標準 25 3 15 4" xfId="7033"/>
    <cellStyle name="標準 25 3 16" xfId="1898"/>
    <cellStyle name="標準 25 3 16 2" xfId="3267"/>
    <cellStyle name="標準 25 3 16 2 2" xfId="8533"/>
    <cellStyle name="標準 25 3 16 3" xfId="3268"/>
    <cellStyle name="標準 25 3 16 3 2" xfId="8534"/>
    <cellStyle name="標準 25 3 16 4" xfId="7165"/>
    <cellStyle name="標準 25 3 17" xfId="1920"/>
    <cellStyle name="標準 25 3 17 2" xfId="3269"/>
    <cellStyle name="標準 25 3 17 2 2" xfId="8535"/>
    <cellStyle name="標準 25 3 17 3" xfId="3270"/>
    <cellStyle name="標準 25 3 17 3 2" xfId="8536"/>
    <cellStyle name="標準 25 3 17 4" xfId="7187"/>
    <cellStyle name="標準 25 3 18" xfId="1942"/>
    <cellStyle name="標準 25 3 18 2" xfId="3271"/>
    <cellStyle name="標準 25 3 18 2 2" xfId="8537"/>
    <cellStyle name="標準 25 3 18 3" xfId="3272"/>
    <cellStyle name="標準 25 3 18 3 2" xfId="8538"/>
    <cellStyle name="標準 25 3 18 4" xfId="7209"/>
    <cellStyle name="標準 25 3 19" xfId="1964"/>
    <cellStyle name="標準 25 3 19 2" xfId="3273"/>
    <cellStyle name="標準 25 3 19 2 2" xfId="8539"/>
    <cellStyle name="標準 25 3 19 3" xfId="3274"/>
    <cellStyle name="標準 25 3 19 3 2" xfId="8540"/>
    <cellStyle name="標準 25 3 19 4" xfId="7231"/>
    <cellStyle name="標準 25 3 2" xfId="142"/>
    <cellStyle name="標準 25 3 2 2" xfId="251"/>
    <cellStyle name="標準 25 3 2 2 2" xfId="764"/>
    <cellStyle name="標準 25 3 2 2 2 2" xfId="2301"/>
    <cellStyle name="標準 25 3 2 2 2 2 2" xfId="3275"/>
    <cellStyle name="標準 25 3 2 2 2 2 2 2" xfId="8541"/>
    <cellStyle name="標準 25 3 2 2 2 2 3" xfId="7568"/>
    <cellStyle name="標準 25 3 2 2 2 3" xfId="3276"/>
    <cellStyle name="標準 25 3 2 2 2 3 2" xfId="8542"/>
    <cellStyle name="標準 25 3 2 2 2 4" xfId="6031"/>
    <cellStyle name="標準 25 3 2 2 3" xfId="1649"/>
    <cellStyle name="標準 25 3 2 2 3 2" xfId="3277"/>
    <cellStyle name="標準 25 3 2 2 3 2 2" xfId="8543"/>
    <cellStyle name="標準 25 3 2 2 3 3" xfId="3278"/>
    <cellStyle name="標準 25 3 2 2 3 3 2" xfId="8544"/>
    <cellStyle name="標準 25 3 2 2 3 4" xfId="6916"/>
    <cellStyle name="標準 25 3 2 2 4" xfId="1299"/>
    <cellStyle name="標準 25 3 2 2 4 2" xfId="3279"/>
    <cellStyle name="標準 25 3 2 2 4 2 2" xfId="8545"/>
    <cellStyle name="標準 25 3 2 2 4 3" xfId="6566"/>
    <cellStyle name="標準 25 3 2 2 5" xfId="3280"/>
    <cellStyle name="標準 25 3 2 2 5 2" xfId="8546"/>
    <cellStyle name="標準 25 3 2 2 6" xfId="5518"/>
    <cellStyle name="標準 25 3 2 3" xfId="659"/>
    <cellStyle name="標準 25 3 2 3 2" xfId="2196"/>
    <cellStyle name="標準 25 3 2 3 2 2" xfId="3281"/>
    <cellStyle name="標準 25 3 2 3 2 2 2" xfId="8547"/>
    <cellStyle name="標準 25 3 2 3 2 3" xfId="3282"/>
    <cellStyle name="標準 25 3 2 3 2 3 2" xfId="8548"/>
    <cellStyle name="標準 25 3 2 3 2 4" xfId="7463"/>
    <cellStyle name="標準 25 3 2 3 3" xfId="1788"/>
    <cellStyle name="標準 25 3 2 3 3 2" xfId="3283"/>
    <cellStyle name="標準 25 3 2 3 3 2 2" xfId="8549"/>
    <cellStyle name="標準 25 3 2 3 3 3" xfId="7055"/>
    <cellStyle name="標準 25 3 2 3 4" xfId="1194"/>
    <cellStyle name="標準 25 3 2 3 4 2" xfId="3284"/>
    <cellStyle name="標準 25 3 2 3 4 2 2" xfId="8550"/>
    <cellStyle name="標準 25 3 2 3 4 3" xfId="6461"/>
    <cellStyle name="標準 25 3 2 3 5" xfId="3285"/>
    <cellStyle name="標準 25 3 2 3 5 2" xfId="8551"/>
    <cellStyle name="標準 25 3 2 3 6" xfId="5926"/>
    <cellStyle name="標準 25 3 2 4" xfId="466"/>
    <cellStyle name="標準 25 3 2 4 2" xfId="2010"/>
    <cellStyle name="標準 25 3 2 4 2 2" xfId="3286"/>
    <cellStyle name="標準 25 3 2 4 2 2 2" xfId="8552"/>
    <cellStyle name="標準 25 3 2 4 2 3" xfId="7277"/>
    <cellStyle name="標準 25 3 2 4 3" xfId="3287"/>
    <cellStyle name="標準 25 3 2 4 3 2" xfId="8553"/>
    <cellStyle name="標準 25 3 2 4 4" xfId="5733"/>
    <cellStyle name="標準 25 3 2 5" xfId="1520"/>
    <cellStyle name="標準 25 3 2 5 2" xfId="3288"/>
    <cellStyle name="標準 25 3 2 5 2 2" xfId="8554"/>
    <cellStyle name="標準 25 3 2 5 3" xfId="3289"/>
    <cellStyle name="標準 25 3 2 5 3 2" xfId="8555"/>
    <cellStyle name="標準 25 3 2 5 4" xfId="6787"/>
    <cellStyle name="標準 25 3 2 6" xfId="1001"/>
    <cellStyle name="標準 25 3 2 6 2" xfId="3290"/>
    <cellStyle name="標準 25 3 2 6 2 2" xfId="8556"/>
    <cellStyle name="標準 25 3 2 6 3" xfId="6268"/>
    <cellStyle name="標準 25 3 2 7" xfId="3291"/>
    <cellStyle name="標準 25 3 2 7 2" xfId="8557"/>
    <cellStyle name="標準 25 3 2 8" xfId="5413"/>
    <cellStyle name="標準 25 3 20" xfId="1991"/>
    <cellStyle name="標準 25 3 20 2" xfId="3292"/>
    <cellStyle name="標準 25 3 20 2 2" xfId="8558"/>
    <cellStyle name="標準 25 3 20 3" xfId="3293"/>
    <cellStyle name="標準 25 3 20 3 2" xfId="8559"/>
    <cellStyle name="標準 25 3 20 4" xfId="7258"/>
    <cellStyle name="標準 25 3 21" xfId="1510"/>
    <cellStyle name="標準 25 3 21 2" xfId="3294"/>
    <cellStyle name="標準 25 3 21 2 2" xfId="8560"/>
    <cellStyle name="標準 25 3 21 3" xfId="3295"/>
    <cellStyle name="標準 25 3 21 3 2" xfId="8561"/>
    <cellStyle name="標準 25 3 21 4" xfId="6777"/>
    <cellStyle name="標準 25 3 22" xfId="979"/>
    <cellStyle name="標準 25 3 22 2" xfId="3296"/>
    <cellStyle name="標準 25 3 22 2 2" xfId="8562"/>
    <cellStyle name="標準 25 3 22 3" xfId="6246"/>
    <cellStyle name="標準 25 3 23" xfId="2517"/>
    <cellStyle name="標準 25 3 23 2" xfId="7784"/>
    <cellStyle name="標準 25 3 24" xfId="2539"/>
    <cellStyle name="標準 25 3 24 2" xfId="7806"/>
    <cellStyle name="標準 25 3 25" xfId="2561"/>
    <cellStyle name="標準 25 3 25 2" xfId="7828"/>
    <cellStyle name="標準 25 3 26" xfId="3297"/>
    <cellStyle name="標準 25 3 26 2" xfId="8563"/>
    <cellStyle name="標準 25 3 27" xfId="5329"/>
    <cellStyle name="標準 25 3 27 2" xfId="10595"/>
    <cellStyle name="標準 25 3 28" xfId="5351"/>
    <cellStyle name="標準 25 3 28 2" xfId="10617"/>
    <cellStyle name="標準 25 3 29" xfId="10639"/>
    <cellStyle name="標準 25 3 3" xfId="119"/>
    <cellStyle name="標準 25 3 3 2" xfId="273"/>
    <cellStyle name="標準 25 3 3 2 2" xfId="786"/>
    <cellStyle name="標準 25 3 3 2 2 2" xfId="2323"/>
    <cellStyle name="標準 25 3 3 2 2 2 2" xfId="3298"/>
    <cellStyle name="標準 25 3 3 2 2 2 2 2" xfId="8564"/>
    <cellStyle name="標準 25 3 3 2 2 2 3" xfId="7590"/>
    <cellStyle name="標準 25 3 3 2 2 3" xfId="3299"/>
    <cellStyle name="標準 25 3 3 2 2 3 2" xfId="8565"/>
    <cellStyle name="標準 25 3 3 2 2 4" xfId="6053"/>
    <cellStyle name="標準 25 3 3 2 3" xfId="1810"/>
    <cellStyle name="標準 25 3 3 2 3 2" xfId="3300"/>
    <cellStyle name="標準 25 3 3 2 3 2 2" xfId="8566"/>
    <cellStyle name="標準 25 3 3 2 3 3" xfId="3301"/>
    <cellStyle name="標準 25 3 3 2 3 3 2" xfId="8567"/>
    <cellStyle name="標準 25 3 3 2 3 4" xfId="7077"/>
    <cellStyle name="標準 25 3 3 2 4" xfId="1321"/>
    <cellStyle name="標準 25 3 3 2 4 2" xfId="3302"/>
    <cellStyle name="標準 25 3 3 2 4 2 2" xfId="8568"/>
    <cellStyle name="標準 25 3 3 2 4 3" xfId="6588"/>
    <cellStyle name="標準 25 3 3 2 5" xfId="3303"/>
    <cellStyle name="標準 25 3 3 2 5 2" xfId="8569"/>
    <cellStyle name="標準 25 3 3 2 6" xfId="5540"/>
    <cellStyle name="標準 25 3 3 3" xfId="637"/>
    <cellStyle name="標準 25 3 3 3 2" xfId="2174"/>
    <cellStyle name="標準 25 3 3 3 2 2" xfId="3304"/>
    <cellStyle name="標準 25 3 3 3 2 2 2" xfId="8570"/>
    <cellStyle name="標準 25 3 3 3 2 3" xfId="3305"/>
    <cellStyle name="標準 25 3 3 3 2 3 2" xfId="8571"/>
    <cellStyle name="標準 25 3 3 3 2 4" xfId="7441"/>
    <cellStyle name="標準 25 3 3 3 3" xfId="1172"/>
    <cellStyle name="標準 25 3 3 3 3 2" xfId="3306"/>
    <cellStyle name="標準 25 3 3 3 3 2 2" xfId="8572"/>
    <cellStyle name="標準 25 3 3 3 3 3" xfId="6439"/>
    <cellStyle name="標準 25 3 3 3 4" xfId="3307"/>
    <cellStyle name="標準 25 3 3 3 4 2" xfId="8573"/>
    <cellStyle name="標準 25 3 3 3 5" xfId="5904"/>
    <cellStyle name="標準 25 3 3 4" xfId="488"/>
    <cellStyle name="標準 25 3 3 4 2" xfId="2027"/>
    <cellStyle name="標準 25 3 3 4 2 2" xfId="3308"/>
    <cellStyle name="標準 25 3 3 4 2 2 2" xfId="8574"/>
    <cellStyle name="標準 25 3 3 4 2 3" xfId="7294"/>
    <cellStyle name="標準 25 3 3 4 3" xfId="3309"/>
    <cellStyle name="標準 25 3 3 4 3 2" xfId="8575"/>
    <cellStyle name="標準 25 3 3 4 4" xfId="5755"/>
    <cellStyle name="標準 25 3 3 5" xfId="1540"/>
    <cellStyle name="標準 25 3 3 5 2" xfId="3310"/>
    <cellStyle name="標準 25 3 3 5 2 2" xfId="8576"/>
    <cellStyle name="標準 25 3 3 5 3" xfId="6807"/>
    <cellStyle name="標準 25 3 3 6" xfId="1023"/>
    <cellStyle name="標準 25 3 3 6 2" xfId="3311"/>
    <cellStyle name="標準 25 3 3 6 2 2" xfId="8577"/>
    <cellStyle name="標準 25 3 3 6 3" xfId="6290"/>
    <cellStyle name="標準 25 3 3 7" xfId="3312"/>
    <cellStyle name="標準 25 3 3 7 2" xfId="8578"/>
    <cellStyle name="標準 25 3 3 8" xfId="5391"/>
    <cellStyle name="標準 25 3 30" xfId="5375"/>
    <cellStyle name="標準 25 3 4" xfId="168"/>
    <cellStyle name="標準 25 3 4 2" xfId="295"/>
    <cellStyle name="標準 25 3 4 2 2" xfId="808"/>
    <cellStyle name="標準 25 3 4 2 2 2" xfId="2345"/>
    <cellStyle name="標準 25 3 4 2 2 2 2" xfId="3313"/>
    <cellStyle name="標準 25 3 4 2 2 2 2 2" xfId="8579"/>
    <cellStyle name="標準 25 3 4 2 2 2 3" xfId="7612"/>
    <cellStyle name="標準 25 3 4 2 2 3" xfId="3314"/>
    <cellStyle name="標準 25 3 4 2 2 3 2" xfId="8580"/>
    <cellStyle name="標準 25 3 4 2 2 4" xfId="6075"/>
    <cellStyle name="標準 25 3 4 2 3" xfId="1832"/>
    <cellStyle name="標準 25 3 4 2 3 2" xfId="3315"/>
    <cellStyle name="標準 25 3 4 2 3 2 2" xfId="8581"/>
    <cellStyle name="標準 25 3 4 2 3 3" xfId="3316"/>
    <cellStyle name="標準 25 3 4 2 3 3 2" xfId="8582"/>
    <cellStyle name="標準 25 3 4 2 3 4" xfId="7099"/>
    <cellStyle name="標準 25 3 4 2 4" xfId="1343"/>
    <cellStyle name="標準 25 3 4 2 4 2" xfId="3317"/>
    <cellStyle name="標準 25 3 4 2 4 2 2" xfId="8583"/>
    <cellStyle name="標準 25 3 4 2 4 3" xfId="6610"/>
    <cellStyle name="標準 25 3 4 2 5" xfId="3318"/>
    <cellStyle name="標準 25 3 4 2 5 2" xfId="8584"/>
    <cellStyle name="標準 25 3 4 2 6" xfId="5562"/>
    <cellStyle name="標準 25 3 4 3" xfId="681"/>
    <cellStyle name="標準 25 3 4 3 2" xfId="2218"/>
    <cellStyle name="標準 25 3 4 3 2 2" xfId="3319"/>
    <cellStyle name="標準 25 3 4 3 2 2 2" xfId="8585"/>
    <cellStyle name="標準 25 3 4 3 2 3" xfId="3320"/>
    <cellStyle name="標準 25 3 4 3 2 3 2" xfId="8586"/>
    <cellStyle name="標準 25 3 4 3 2 4" xfId="7485"/>
    <cellStyle name="標準 25 3 4 3 3" xfId="1216"/>
    <cellStyle name="標準 25 3 4 3 3 2" xfId="3321"/>
    <cellStyle name="標準 25 3 4 3 3 2 2" xfId="8587"/>
    <cellStyle name="標準 25 3 4 3 3 3" xfId="6483"/>
    <cellStyle name="標準 25 3 4 3 4" xfId="3322"/>
    <cellStyle name="標準 25 3 4 3 4 2" xfId="8588"/>
    <cellStyle name="標準 25 3 4 3 5" xfId="5948"/>
    <cellStyle name="標準 25 3 4 4" xfId="510"/>
    <cellStyle name="標準 25 3 4 4 2" xfId="2047"/>
    <cellStyle name="標準 25 3 4 4 2 2" xfId="3323"/>
    <cellStyle name="標準 25 3 4 4 2 2 2" xfId="8589"/>
    <cellStyle name="標準 25 3 4 4 2 3" xfId="7314"/>
    <cellStyle name="標準 25 3 4 4 3" xfId="3324"/>
    <cellStyle name="標準 25 3 4 4 3 2" xfId="8590"/>
    <cellStyle name="標準 25 3 4 4 4" xfId="5777"/>
    <cellStyle name="標準 25 3 4 5" xfId="1554"/>
    <cellStyle name="標準 25 3 4 5 2" xfId="3325"/>
    <cellStyle name="標準 25 3 4 5 2 2" xfId="8591"/>
    <cellStyle name="標準 25 3 4 5 3" xfId="6821"/>
    <cellStyle name="標準 25 3 4 6" xfId="1045"/>
    <cellStyle name="標準 25 3 4 6 2" xfId="3326"/>
    <cellStyle name="標準 25 3 4 6 2 2" xfId="8592"/>
    <cellStyle name="標準 25 3 4 6 3" xfId="6312"/>
    <cellStyle name="標準 25 3 4 7" xfId="3327"/>
    <cellStyle name="標準 25 3 4 7 2" xfId="8593"/>
    <cellStyle name="標準 25 3 4 8" xfId="5435"/>
    <cellStyle name="標準 25 3 5" xfId="190"/>
    <cellStyle name="標準 25 3 5 2" xfId="317"/>
    <cellStyle name="標準 25 3 5 2 2" xfId="830"/>
    <cellStyle name="標準 25 3 5 2 2 2" xfId="2367"/>
    <cellStyle name="標準 25 3 5 2 2 2 2" xfId="3328"/>
    <cellStyle name="標準 25 3 5 2 2 2 2 2" xfId="8594"/>
    <cellStyle name="標準 25 3 5 2 2 2 3" xfId="7634"/>
    <cellStyle name="標準 25 3 5 2 2 3" xfId="3329"/>
    <cellStyle name="標準 25 3 5 2 2 3 2" xfId="8595"/>
    <cellStyle name="標準 25 3 5 2 2 4" xfId="6097"/>
    <cellStyle name="標準 25 3 5 2 3" xfId="1854"/>
    <cellStyle name="標準 25 3 5 2 3 2" xfId="3330"/>
    <cellStyle name="標準 25 3 5 2 3 2 2" xfId="8596"/>
    <cellStyle name="標準 25 3 5 2 3 3" xfId="7121"/>
    <cellStyle name="標準 25 3 5 2 4" xfId="1365"/>
    <cellStyle name="標準 25 3 5 2 4 2" xfId="3331"/>
    <cellStyle name="標準 25 3 5 2 4 2 2" xfId="8597"/>
    <cellStyle name="標準 25 3 5 2 4 3" xfId="6632"/>
    <cellStyle name="標準 25 3 5 2 5" xfId="3332"/>
    <cellStyle name="標準 25 3 5 2 5 2" xfId="8598"/>
    <cellStyle name="標準 25 3 5 2 6" xfId="5584"/>
    <cellStyle name="標準 25 3 5 3" xfId="703"/>
    <cellStyle name="標準 25 3 5 3 2" xfId="2240"/>
    <cellStyle name="標準 25 3 5 3 2 2" xfId="3333"/>
    <cellStyle name="標準 25 3 5 3 2 2 2" xfId="8599"/>
    <cellStyle name="標準 25 3 5 3 2 3" xfId="3334"/>
    <cellStyle name="標準 25 3 5 3 2 3 2" xfId="8600"/>
    <cellStyle name="標準 25 3 5 3 2 4" xfId="7507"/>
    <cellStyle name="標準 25 3 5 3 3" xfId="1238"/>
    <cellStyle name="標準 25 3 5 3 3 2" xfId="3335"/>
    <cellStyle name="標準 25 3 5 3 3 2 2" xfId="8601"/>
    <cellStyle name="標準 25 3 5 3 3 3" xfId="6505"/>
    <cellStyle name="標準 25 3 5 3 4" xfId="3336"/>
    <cellStyle name="標準 25 3 5 3 4 2" xfId="8602"/>
    <cellStyle name="標準 25 3 5 3 5" xfId="5970"/>
    <cellStyle name="標準 25 3 5 4" xfId="532"/>
    <cellStyle name="標準 25 3 5 4 2" xfId="2069"/>
    <cellStyle name="標準 25 3 5 4 2 2" xfId="3337"/>
    <cellStyle name="標準 25 3 5 4 2 2 2" xfId="8603"/>
    <cellStyle name="標準 25 3 5 4 2 3" xfId="7336"/>
    <cellStyle name="標準 25 3 5 4 3" xfId="3338"/>
    <cellStyle name="標準 25 3 5 4 3 2" xfId="8604"/>
    <cellStyle name="標準 25 3 5 4 4" xfId="5799"/>
    <cellStyle name="標準 25 3 5 5" xfId="1568"/>
    <cellStyle name="標準 25 3 5 5 2" xfId="3339"/>
    <cellStyle name="標準 25 3 5 5 2 2" xfId="8605"/>
    <cellStyle name="標準 25 3 5 5 3" xfId="6835"/>
    <cellStyle name="標準 25 3 5 6" xfId="1067"/>
    <cellStyle name="標準 25 3 5 6 2" xfId="3340"/>
    <cellStyle name="標準 25 3 5 6 2 2" xfId="8606"/>
    <cellStyle name="標準 25 3 5 6 3" xfId="6334"/>
    <cellStyle name="標準 25 3 5 7" xfId="3341"/>
    <cellStyle name="標準 25 3 5 7 2" xfId="8607"/>
    <cellStyle name="標準 25 3 5 8" xfId="5457"/>
    <cellStyle name="標準 25 3 6" xfId="212"/>
    <cellStyle name="標準 25 3 6 2" xfId="339"/>
    <cellStyle name="標準 25 3 6 2 2" xfId="852"/>
    <cellStyle name="標準 25 3 6 2 2 2" xfId="2389"/>
    <cellStyle name="標準 25 3 6 2 2 2 2" xfId="3342"/>
    <cellStyle name="標準 25 3 6 2 2 2 2 2" xfId="8608"/>
    <cellStyle name="標準 25 3 6 2 2 2 3" xfId="7656"/>
    <cellStyle name="標準 25 3 6 2 2 3" xfId="3343"/>
    <cellStyle name="標準 25 3 6 2 2 3 2" xfId="8609"/>
    <cellStyle name="標準 25 3 6 2 2 4" xfId="6119"/>
    <cellStyle name="標準 25 3 6 2 3" xfId="1876"/>
    <cellStyle name="標準 25 3 6 2 3 2" xfId="3344"/>
    <cellStyle name="標準 25 3 6 2 3 2 2" xfId="8610"/>
    <cellStyle name="標準 25 3 6 2 3 3" xfId="7143"/>
    <cellStyle name="標準 25 3 6 2 4" xfId="1387"/>
    <cellStyle name="標準 25 3 6 2 4 2" xfId="3345"/>
    <cellStyle name="標準 25 3 6 2 4 2 2" xfId="8611"/>
    <cellStyle name="標準 25 3 6 2 4 3" xfId="6654"/>
    <cellStyle name="標準 25 3 6 2 5" xfId="3346"/>
    <cellStyle name="標準 25 3 6 2 5 2" xfId="8612"/>
    <cellStyle name="標準 25 3 6 2 6" xfId="5606"/>
    <cellStyle name="標準 25 3 6 3" xfId="725"/>
    <cellStyle name="標準 25 3 6 3 2" xfId="2262"/>
    <cellStyle name="標準 25 3 6 3 2 2" xfId="3347"/>
    <cellStyle name="標準 25 3 6 3 2 2 2" xfId="8613"/>
    <cellStyle name="標準 25 3 6 3 2 3" xfId="3348"/>
    <cellStyle name="標準 25 3 6 3 2 3 2" xfId="8614"/>
    <cellStyle name="標準 25 3 6 3 2 4" xfId="7529"/>
    <cellStyle name="標準 25 3 6 3 3" xfId="1260"/>
    <cellStyle name="標準 25 3 6 3 3 2" xfId="3349"/>
    <cellStyle name="標準 25 3 6 3 3 2 2" xfId="8615"/>
    <cellStyle name="標準 25 3 6 3 3 3" xfId="6527"/>
    <cellStyle name="標準 25 3 6 3 4" xfId="3350"/>
    <cellStyle name="標準 25 3 6 3 4 2" xfId="8616"/>
    <cellStyle name="標準 25 3 6 3 5" xfId="5992"/>
    <cellStyle name="標準 25 3 6 4" xfId="554"/>
    <cellStyle name="標準 25 3 6 4 2" xfId="2091"/>
    <cellStyle name="標準 25 3 6 4 2 2" xfId="3351"/>
    <cellStyle name="標準 25 3 6 4 2 2 2" xfId="8617"/>
    <cellStyle name="標準 25 3 6 4 2 3" xfId="7358"/>
    <cellStyle name="標準 25 3 6 4 3" xfId="3352"/>
    <cellStyle name="標準 25 3 6 4 3 2" xfId="8618"/>
    <cellStyle name="標準 25 3 6 4 4" xfId="5821"/>
    <cellStyle name="標準 25 3 6 5" xfId="1582"/>
    <cellStyle name="標準 25 3 6 5 2" xfId="3353"/>
    <cellStyle name="標準 25 3 6 5 2 2" xfId="8619"/>
    <cellStyle name="標準 25 3 6 5 3" xfId="6849"/>
    <cellStyle name="標準 25 3 6 6" xfId="1089"/>
    <cellStyle name="標準 25 3 6 6 2" xfId="3354"/>
    <cellStyle name="標準 25 3 6 6 2 2" xfId="8620"/>
    <cellStyle name="標準 25 3 6 6 3" xfId="6356"/>
    <cellStyle name="標準 25 3 6 7" xfId="3355"/>
    <cellStyle name="標準 25 3 6 7 2" xfId="8621"/>
    <cellStyle name="標準 25 3 6 8" xfId="5479"/>
    <cellStyle name="標準 25 3 7" xfId="361"/>
    <cellStyle name="標準 25 3 7 2" xfId="874"/>
    <cellStyle name="標準 25 3 7 2 2" xfId="2411"/>
    <cellStyle name="標準 25 3 7 2 2 2" xfId="3356"/>
    <cellStyle name="標準 25 3 7 2 2 2 2" xfId="8622"/>
    <cellStyle name="標準 25 3 7 2 2 3" xfId="3357"/>
    <cellStyle name="標準 25 3 7 2 2 3 2" xfId="8623"/>
    <cellStyle name="標準 25 3 7 2 2 4" xfId="7678"/>
    <cellStyle name="標準 25 3 7 2 3" xfId="1409"/>
    <cellStyle name="標準 25 3 7 2 3 2" xfId="3358"/>
    <cellStyle name="標準 25 3 7 2 3 2 2" xfId="8624"/>
    <cellStyle name="標準 25 3 7 2 3 3" xfId="6676"/>
    <cellStyle name="標準 25 3 7 2 4" xfId="3359"/>
    <cellStyle name="標準 25 3 7 2 4 2" xfId="8625"/>
    <cellStyle name="標準 25 3 7 2 5" xfId="6141"/>
    <cellStyle name="標準 25 3 7 3" xfId="576"/>
    <cellStyle name="標準 25 3 7 3 2" xfId="2113"/>
    <cellStyle name="標準 25 3 7 3 2 2" xfId="3360"/>
    <cellStyle name="標準 25 3 7 3 2 2 2" xfId="8626"/>
    <cellStyle name="標準 25 3 7 3 2 3" xfId="7380"/>
    <cellStyle name="標準 25 3 7 3 3" xfId="3361"/>
    <cellStyle name="標準 25 3 7 3 3 2" xfId="8627"/>
    <cellStyle name="標準 25 3 7 3 4" xfId="5843"/>
    <cellStyle name="標準 25 3 7 4" xfId="1596"/>
    <cellStyle name="標準 25 3 7 4 2" xfId="3362"/>
    <cellStyle name="標準 25 3 7 4 2 2" xfId="8628"/>
    <cellStyle name="標準 25 3 7 4 3" xfId="6863"/>
    <cellStyle name="標準 25 3 7 5" xfId="1111"/>
    <cellStyle name="標準 25 3 7 5 2" xfId="3363"/>
    <cellStyle name="標準 25 3 7 5 2 2" xfId="8629"/>
    <cellStyle name="標準 25 3 7 5 3" xfId="6378"/>
    <cellStyle name="標準 25 3 7 6" xfId="3364"/>
    <cellStyle name="標準 25 3 7 6 2" xfId="8630"/>
    <cellStyle name="標準 25 3 7 7" xfId="5628"/>
    <cellStyle name="標準 25 3 8" xfId="229"/>
    <cellStyle name="標準 25 3 8 2" xfId="742"/>
    <cellStyle name="標準 25 3 8 2 2" xfId="2279"/>
    <cellStyle name="標準 25 3 8 2 2 2" xfId="3365"/>
    <cellStyle name="標準 25 3 8 2 2 2 2" xfId="8631"/>
    <cellStyle name="標準 25 3 8 2 2 3" xfId="7546"/>
    <cellStyle name="標準 25 3 8 2 3" xfId="1277"/>
    <cellStyle name="標準 25 3 8 2 3 2" xfId="3366"/>
    <cellStyle name="標準 25 3 8 2 3 2 2" xfId="8632"/>
    <cellStyle name="標準 25 3 8 2 3 3" xfId="6544"/>
    <cellStyle name="標準 25 3 8 2 4" xfId="3367"/>
    <cellStyle name="標準 25 3 8 2 4 2" xfId="8633"/>
    <cellStyle name="標準 25 3 8 2 5" xfId="6009"/>
    <cellStyle name="標準 25 3 8 3" xfId="598"/>
    <cellStyle name="標準 25 3 8 3 2" xfId="2135"/>
    <cellStyle name="標準 25 3 8 3 2 2" xfId="3368"/>
    <cellStyle name="標準 25 3 8 3 2 2 2" xfId="8634"/>
    <cellStyle name="標準 25 3 8 3 2 3" xfId="7402"/>
    <cellStyle name="標準 25 3 8 3 3" xfId="3369"/>
    <cellStyle name="標準 25 3 8 3 3 2" xfId="8635"/>
    <cellStyle name="標準 25 3 8 3 4" xfId="5865"/>
    <cellStyle name="標準 25 3 8 4" xfId="1614"/>
    <cellStyle name="標準 25 3 8 4 2" xfId="3370"/>
    <cellStyle name="標準 25 3 8 4 2 2" xfId="8636"/>
    <cellStyle name="標準 25 3 8 4 3" xfId="6881"/>
    <cellStyle name="標準 25 3 8 5" xfId="1133"/>
    <cellStyle name="標準 25 3 8 5 2" xfId="3371"/>
    <cellStyle name="標準 25 3 8 5 2 2" xfId="8637"/>
    <cellStyle name="標準 25 3 8 5 3" xfId="6400"/>
    <cellStyle name="標準 25 3 8 6" xfId="3372"/>
    <cellStyle name="標準 25 3 8 6 2" xfId="8638"/>
    <cellStyle name="標準 25 3 8 7" xfId="5496"/>
    <cellStyle name="標準 25 3 9" xfId="383"/>
    <cellStyle name="標準 25 3 9 2" xfId="896"/>
    <cellStyle name="標準 25 3 9 2 2" xfId="2433"/>
    <cellStyle name="標準 25 3 9 2 2 2" xfId="3373"/>
    <cellStyle name="標準 25 3 9 2 2 2 2" xfId="8639"/>
    <cellStyle name="標準 25 3 9 2 2 3" xfId="7700"/>
    <cellStyle name="標準 25 3 9 2 3" xfId="3374"/>
    <cellStyle name="標準 25 3 9 2 3 2" xfId="8640"/>
    <cellStyle name="標準 25 3 9 2 4" xfId="6163"/>
    <cellStyle name="標準 25 3 9 3" xfId="1627"/>
    <cellStyle name="標準 25 3 9 3 2" xfId="3375"/>
    <cellStyle name="標準 25 3 9 3 2 2" xfId="8641"/>
    <cellStyle name="標準 25 3 9 3 3" xfId="6894"/>
    <cellStyle name="標準 25 3 9 4" xfId="1431"/>
    <cellStyle name="標準 25 3 9 4 2" xfId="3376"/>
    <cellStyle name="標準 25 3 9 4 2 2" xfId="8642"/>
    <cellStyle name="標準 25 3 9 4 3" xfId="6698"/>
    <cellStyle name="標準 25 3 9 5" xfId="3377"/>
    <cellStyle name="標準 25 3 9 5 2" xfId="8643"/>
    <cellStyle name="標準 25 3 9 6" xfId="5650"/>
    <cellStyle name="標準 25 30" xfId="5319"/>
    <cellStyle name="標準 25 30 2" xfId="10585"/>
    <cellStyle name="標準 25 31" xfId="5341"/>
    <cellStyle name="標準 25 31 2" xfId="10607"/>
    <cellStyle name="標準 25 32" xfId="10629"/>
    <cellStyle name="標準 25 33" xfId="5361"/>
    <cellStyle name="標準 25 4" xfId="92"/>
    <cellStyle name="標準 25 4 2" xfId="133"/>
    <cellStyle name="標準 25 4 2 2" xfId="650"/>
    <cellStyle name="標準 25 4 2 2 2" xfId="2187"/>
    <cellStyle name="標準 25 4 2 2 2 2" xfId="3378"/>
    <cellStyle name="標準 25 4 2 2 2 2 2" xfId="8644"/>
    <cellStyle name="標準 25 4 2 2 2 3" xfId="7454"/>
    <cellStyle name="標準 25 4 2 2 3" xfId="3379"/>
    <cellStyle name="標準 25 4 2 2 3 2" xfId="8645"/>
    <cellStyle name="標準 25 4 2 2 4" xfId="5917"/>
    <cellStyle name="標準 25 4 2 3" xfId="1640"/>
    <cellStyle name="標準 25 4 2 3 2" xfId="3380"/>
    <cellStyle name="標準 25 4 2 3 2 2" xfId="8646"/>
    <cellStyle name="標準 25 4 2 3 3" xfId="3381"/>
    <cellStyle name="標準 25 4 2 3 3 2" xfId="8647"/>
    <cellStyle name="標準 25 4 2 3 4" xfId="6907"/>
    <cellStyle name="標準 25 4 2 4" xfId="1185"/>
    <cellStyle name="標準 25 4 2 4 2" xfId="3382"/>
    <cellStyle name="標準 25 4 2 4 2 2" xfId="8648"/>
    <cellStyle name="標準 25 4 2 4 3" xfId="6452"/>
    <cellStyle name="標準 25 4 2 5" xfId="3383"/>
    <cellStyle name="標準 25 4 2 5 2" xfId="8649"/>
    <cellStyle name="標準 25 4 2 6" xfId="5404"/>
    <cellStyle name="標準 25 4 3" xfId="242"/>
    <cellStyle name="標準 25 4 3 2" xfId="755"/>
    <cellStyle name="標準 25 4 3 2 2" xfId="2292"/>
    <cellStyle name="標準 25 4 3 2 2 2" xfId="3384"/>
    <cellStyle name="標準 25 4 3 2 2 2 2" xfId="8650"/>
    <cellStyle name="標準 25 4 3 2 2 3" xfId="7559"/>
    <cellStyle name="標準 25 4 3 2 3" xfId="3385"/>
    <cellStyle name="標準 25 4 3 2 3 2" xfId="8651"/>
    <cellStyle name="標準 25 4 3 2 4" xfId="6022"/>
    <cellStyle name="標準 25 4 3 3" xfId="1779"/>
    <cellStyle name="標準 25 4 3 3 2" xfId="3386"/>
    <cellStyle name="標準 25 4 3 3 2 2" xfId="8652"/>
    <cellStyle name="標準 25 4 3 3 3" xfId="3387"/>
    <cellStyle name="標準 25 4 3 3 3 2" xfId="8653"/>
    <cellStyle name="標準 25 4 3 3 4" xfId="7046"/>
    <cellStyle name="標準 25 4 3 4" xfId="1290"/>
    <cellStyle name="標準 25 4 3 4 2" xfId="3388"/>
    <cellStyle name="標準 25 4 3 4 2 2" xfId="8654"/>
    <cellStyle name="標準 25 4 3 4 3" xfId="6557"/>
    <cellStyle name="標準 25 4 3 5" xfId="3389"/>
    <cellStyle name="標準 25 4 3 5 2" xfId="8655"/>
    <cellStyle name="標準 25 4 3 6" xfId="5509"/>
    <cellStyle name="標準 25 4 4" xfId="613"/>
    <cellStyle name="標準 25 4 4 2" xfId="2150"/>
    <cellStyle name="標準 25 4 4 2 2" xfId="3390"/>
    <cellStyle name="標準 25 4 4 2 2 2" xfId="8656"/>
    <cellStyle name="標準 25 4 4 2 3" xfId="3391"/>
    <cellStyle name="標準 25 4 4 2 3 2" xfId="8657"/>
    <cellStyle name="標準 25 4 4 2 4" xfId="7417"/>
    <cellStyle name="標準 25 4 4 3" xfId="1148"/>
    <cellStyle name="標準 25 4 4 3 2" xfId="3392"/>
    <cellStyle name="標準 25 4 4 3 2 2" xfId="8658"/>
    <cellStyle name="標準 25 4 4 3 3" xfId="6415"/>
    <cellStyle name="標準 25 4 4 4" xfId="3393"/>
    <cellStyle name="標準 25 4 4 4 2" xfId="8659"/>
    <cellStyle name="標準 25 4 4 5" xfId="5880"/>
    <cellStyle name="標準 25 4 5" xfId="457"/>
    <cellStyle name="標準 25 4 5 2" xfId="2004"/>
    <cellStyle name="標準 25 4 5 2 2" xfId="3394"/>
    <cellStyle name="標準 25 4 5 2 2 2" xfId="8660"/>
    <cellStyle name="標準 25 4 5 2 3" xfId="7271"/>
    <cellStyle name="標準 25 4 5 3" xfId="3395"/>
    <cellStyle name="標準 25 4 5 3 2" xfId="8661"/>
    <cellStyle name="標準 25 4 5 4" xfId="5724"/>
    <cellStyle name="標準 25 4 6" xfId="1526"/>
    <cellStyle name="標準 25 4 6 2" xfId="3396"/>
    <cellStyle name="標準 25 4 6 2 2" xfId="8662"/>
    <cellStyle name="標準 25 4 6 3" xfId="6793"/>
    <cellStyle name="標準 25 4 7" xfId="992"/>
    <cellStyle name="標準 25 4 7 2" xfId="3397"/>
    <cellStyle name="標準 25 4 7 2 2" xfId="8663"/>
    <cellStyle name="標準 25 4 7 3" xfId="6259"/>
    <cellStyle name="標準 25 4 8" xfId="3398"/>
    <cellStyle name="標準 25 4 8 2" xfId="8664"/>
    <cellStyle name="標準 25 4 9" xfId="5366"/>
    <cellStyle name="標準 25 5" xfId="128"/>
    <cellStyle name="標準 25 5 2" xfId="237"/>
    <cellStyle name="標準 25 5 2 2" xfId="750"/>
    <cellStyle name="標準 25 5 2 2 2" xfId="2287"/>
    <cellStyle name="標準 25 5 2 2 2 2" xfId="3399"/>
    <cellStyle name="標準 25 5 2 2 2 2 2" xfId="8665"/>
    <cellStyle name="標準 25 5 2 2 2 3" xfId="7554"/>
    <cellStyle name="標準 25 5 2 2 3" xfId="3400"/>
    <cellStyle name="標準 25 5 2 2 3 2" xfId="8666"/>
    <cellStyle name="標準 25 5 2 2 4" xfId="6017"/>
    <cellStyle name="標準 25 5 2 3" xfId="1635"/>
    <cellStyle name="標準 25 5 2 3 2" xfId="3401"/>
    <cellStyle name="標準 25 5 2 3 2 2" xfId="8667"/>
    <cellStyle name="標準 25 5 2 3 3" xfId="3402"/>
    <cellStyle name="標準 25 5 2 3 3 2" xfId="8668"/>
    <cellStyle name="標準 25 5 2 3 4" xfId="6902"/>
    <cellStyle name="標準 25 5 2 4" xfId="1285"/>
    <cellStyle name="標準 25 5 2 4 2" xfId="3403"/>
    <cellStyle name="標準 25 5 2 4 2 2" xfId="8669"/>
    <cellStyle name="標準 25 5 2 4 3" xfId="6552"/>
    <cellStyle name="標準 25 5 2 5" xfId="3404"/>
    <cellStyle name="標準 25 5 2 5 2" xfId="8670"/>
    <cellStyle name="標準 25 5 2 6" xfId="5504"/>
    <cellStyle name="標準 25 5 3" xfId="645"/>
    <cellStyle name="標準 25 5 3 2" xfId="2182"/>
    <cellStyle name="標準 25 5 3 2 2" xfId="3405"/>
    <cellStyle name="標準 25 5 3 2 2 2" xfId="8671"/>
    <cellStyle name="標準 25 5 3 2 3" xfId="3406"/>
    <cellStyle name="標準 25 5 3 2 3 2" xfId="8672"/>
    <cellStyle name="標準 25 5 3 2 4" xfId="7449"/>
    <cellStyle name="標準 25 5 3 3" xfId="1774"/>
    <cellStyle name="標準 25 5 3 3 2" xfId="3407"/>
    <cellStyle name="標準 25 5 3 3 2 2" xfId="8673"/>
    <cellStyle name="標準 25 5 3 3 3" xfId="7041"/>
    <cellStyle name="標準 25 5 3 4" xfId="1180"/>
    <cellStyle name="標準 25 5 3 4 2" xfId="3408"/>
    <cellStyle name="標準 25 5 3 4 2 2" xfId="8674"/>
    <cellStyle name="標準 25 5 3 4 3" xfId="6447"/>
    <cellStyle name="標準 25 5 3 5" xfId="3409"/>
    <cellStyle name="標準 25 5 3 5 2" xfId="8675"/>
    <cellStyle name="標準 25 5 3 6" xfId="5912"/>
    <cellStyle name="標準 25 5 4" xfId="452"/>
    <cellStyle name="標準 25 5 4 2" xfId="1977"/>
    <cellStyle name="標準 25 5 4 2 2" xfId="3410"/>
    <cellStyle name="標準 25 5 4 2 2 2" xfId="8676"/>
    <cellStyle name="標準 25 5 4 2 3" xfId="7244"/>
    <cellStyle name="標準 25 5 4 3" xfId="3411"/>
    <cellStyle name="標準 25 5 4 3 2" xfId="8677"/>
    <cellStyle name="標準 25 5 4 4" xfId="5719"/>
    <cellStyle name="標準 25 5 5" xfId="1517"/>
    <cellStyle name="標準 25 5 5 2" xfId="3412"/>
    <cellStyle name="標準 25 5 5 2 2" xfId="8678"/>
    <cellStyle name="標準 25 5 5 3" xfId="3413"/>
    <cellStyle name="標準 25 5 5 3 2" xfId="8679"/>
    <cellStyle name="標準 25 5 5 4" xfId="6784"/>
    <cellStyle name="標準 25 5 6" xfId="987"/>
    <cellStyle name="標準 25 5 6 2" xfId="3414"/>
    <cellStyle name="標準 25 5 6 2 2" xfId="8680"/>
    <cellStyle name="標準 25 5 6 3" xfId="6254"/>
    <cellStyle name="標準 25 5 7" xfId="3415"/>
    <cellStyle name="標準 25 5 7 2" xfId="8681"/>
    <cellStyle name="標準 25 5 8" xfId="5399"/>
    <cellStyle name="標準 25 6" xfId="110"/>
    <cellStyle name="標準 25 6 2" xfId="263"/>
    <cellStyle name="標準 25 6 2 2" xfId="776"/>
    <cellStyle name="標準 25 6 2 2 2" xfId="2313"/>
    <cellStyle name="標準 25 6 2 2 2 2" xfId="3416"/>
    <cellStyle name="標準 25 6 2 2 2 2 2" xfId="8682"/>
    <cellStyle name="標準 25 6 2 2 2 3" xfId="7580"/>
    <cellStyle name="標準 25 6 2 2 3" xfId="3417"/>
    <cellStyle name="標準 25 6 2 2 3 2" xfId="8683"/>
    <cellStyle name="標準 25 6 2 2 4" xfId="6043"/>
    <cellStyle name="標準 25 6 2 3" xfId="1800"/>
    <cellStyle name="標準 25 6 2 3 2" xfId="3418"/>
    <cellStyle name="標準 25 6 2 3 2 2" xfId="8684"/>
    <cellStyle name="標準 25 6 2 3 3" xfId="3419"/>
    <cellStyle name="標準 25 6 2 3 3 2" xfId="8685"/>
    <cellStyle name="標準 25 6 2 3 4" xfId="7067"/>
    <cellStyle name="標準 25 6 2 4" xfId="1311"/>
    <cellStyle name="標準 25 6 2 4 2" xfId="3420"/>
    <cellStyle name="標準 25 6 2 4 2 2" xfId="8686"/>
    <cellStyle name="標準 25 6 2 4 3" xfId="6578"/>
    <cellStyle name="標準 25 6 2 5" xfId="3421"/>
    <cellStyle name="標準 25 6 2 5 2" xfId="8687"/>
    <cellStyle name="標準 25 6 2 6" xfId="5530"/>
    <cellStyle name="標準 25 6 3" xfId="630"/>
    <cellStyle name="標準 25 6 3 2" xfId="2167"/>
    <cellStyle name="標準 25 6 3 2 2" xfId="3422"/>
    <cellStyle name="標準 25 6 3 2 2 2" xfId="8688"/>
    <cellStyle name="標準 25 6 3 2 3" xfId="3423"/>
    <cellStyle name="標準 25 6 3 2 3 2" xfId="8689"/>
    <cellStyle name="標準 25 6 3 2 4" xfId="7434"/>
    <cellStyle name="標準 25 6 3 3" xfId="1165"/>
    <cellStyle name="標準 25 6 3 3 2" xfId="3424"/>
    <cellStyle name="標準 25 6 3 3 2 2" xfId="8690"/>
    <cellStyle name="標準 25 6 3 3 3" xfId="6432"/>
    <cellStyle name="標準 25 6 3 4" xfId="3425"/>
    <cellStyle name="標準 25 6 3 4 2" xfId="8691"/>
    <cellStyle name="標準 25 6 3 5" xfId="5897"/>
    <cellStyle name="標準 25 6 4" xfId="478"/>
    <cellStyle name="標準 25 6 4 2" xfId="2017"/>
    <cellStyle name="標準 25 6 4 2 2" xfId="3426"/>
    <cellStyle name="標準 25 6 4 2 2 2" xfId="8692"/>
    <cellStyle name="標準 25 6 4 2 3" xfId="7284"/>
    <cellStyle name="標準 25 6 4 3" xfId="3427"/>
    <cellStyle name="標準 25 6 4 3 2" xfId="8693"/>
    <cellStyle name="標準 25 6 4 4" xfId="5745"/>
    <cellStyle name="標準 25 6 5" xfId="1533"/>
    <cellStyle name="標準 25 6 5 2" xfId="3428"/>
    <cellStyle name="標準 25 6 5 2 2" xfId="8694"/>
    <cellStyle name="標準 25 6 5 3" xfId="6800"/>
    <cellStyle name="標準 25 6 6" xfId="1013"/>
    <cellStyle name="標準 25 6 6 2" xfId="3429"/>
    <cellStyle name="標準 25 6 6 2 2" xfId="8695"/>
    <cellStyle name="標準 25 6 6 3" xfId="6280"/>
    <cellStyle name="標準 25 6 7" xfId="3430"/>
    <cellStyle name="標準 25 6 7 2" xfId="8696"/>
    <cellStyle name="標準 25 6 8" xfId="5383"/>
    <cellStyle name="標準 25 7" xfId="158"/>
    <cellStyle name="標準 25 7 2" xfId="285"/>
    <cellStyle name="標準 25 7 2 2" xfId="798"/>
    <cellStyle name="標準 25 7 2 2 2" xfId="2335"/>
    <cellStyle name="標準 25 7 2 2 2 2" xfId="3431"/>
    <cellStyle name="標準 25 7 2 2 2 2 2" xfId="8697"/>
    <cellStyle name="標準 25 7 2 2 2 3" xfId="7602"/>
    <cellStyle name="標準 25 7 2 2 3" xfId="3432"/>
    <cellStyle name="標準 25 7 2 2 3 2" xfId="8698"/>
    <cellStyle name="標準 25 7 2 2 4" xfId="6065"/>
    <cellStyle name="標準 25 7 2 3" xfId="1822"/>
    <cellStyle name="標準 25 7 2 3 2" xfId="3433"/>
    <cellStyle name="標準 25 7 2 3 2 2" xfId="8699"/>
    <cellStyle name="標準 25 7 2 3 3" xfId="7089"/>
    <cellStyle name="標準 25 7 2 4" xfId="1333"/>
    <cellStyle name="標準 25 7 2 4 2" xfId="3434"/>
    <cellStyle name="標準 25 7 2 4 2 2" xfId="8700"/>
    <cellStyle name="標準 25 7 2 4 3" xfId="6600"/>
    <cellStyle name="標準 25 7 2 5" xfId="3435"/>
    <cellStyle name="標準 25 7 2 5 2" xfId="8701"/>
    <cellStyle name="標準 25 7 2 6" xfId="5552"/>
    <cellStyle name="標準 25 7 3" xfId="671"/>
    <cellStyle name="標準 25 7 3 2" xfId="2208"/>
    <cellStyle name="標準 25 7 3 2 2" xfId="3436"/>
    <cellStyle name="標準 25 7 3 2 2 2" xfId="8702"/>
    <cellStyle name="標準 25 7 3 2 3" xfId="3437"/>
    <cellStyle name="標準 25 7 3 2 3 2" xfId="8703"/>
    <cellStyle name="標準 25 7 3 2 4" xfId="7475"/>
    <cellStyle name="標準 25 7 3 3" xfId="1206"/>
    <cellStyle name="標準 25 7 3 3 2" xfId="3438"/>
    <cellStyle name="標準 25 7 3 3 2 2" xfId="8704"/>
    <cellStyle name="標準 25 7 3 3 3" xfId="6473"/>
    <cellStyle name="標準 25 7 3 4" xfId="3439"/>
    <cellStyle name="標準 25 7 3 4 2" xfId="8705"/>
    <cellStyle name="標準 25 7 3 5" xfId="5938"/>
    <cellStyle name="標準 25 7 4" xfId="500"/>
    <cellStyle name="標準 25 7 4 2" xfId="2037"/>
    <cellStyle name="標準 25 7 4 2 2" xfId="3440"/>
    <cellStyle name="標準 25 7 4 2 2 2" xfId="8706"/>
    <cellStyle name="標準 25 7 4 2 3" xfId="7304"/>
    <cellStyle name="標準 25 7 4 3" xfId="3441"/>
    <cellStyle name="標準 25 7 4 3 2" xfId="8707"/>
    <cellStyle name="標準 25 7 4 4" xfId="5767"/>
    <cellStyle name="標準 25 7 5" xfId="1547"/>
    <cellStyle name="標準 25 7 5 2" xfId="3442"/>
    <cellStyle name="標準 25 7 5 2 2" xfId="8708"/>
    <cellStyle name="標準 25 7 5 3" xfId="6814"/>
    <cellStyle name="標準 25 7 6" xfId="1035"/>
    <cellStyle name="標準 25 7 6 2" xfId="3443"/>
    <cellStyle name="標準 25 7 6 2 2" xfId="8709"/>
    <cellStyle name="標準 25 7 6 3" xfId="6302"/>
    <cellStyle name="標準 25 7 7" xfId="3444"/>
    <cellStyle name="標準 25 7 7 2" xfId="8710"/>
    <cellStyle name="標準 25 7 8" xfId="5425"/>
    <cellStyle name="標準 25 8" xfId="180"/>
    <cellStyle name="標準 25 8 2" xfId="307"/>
    <cellStyle name="標準 25 8 2 2" xfId="820"/>
    <cellStyle name="標準 25 8 2 2 2" xfId="2357"/>
    <cellStyle name="標準 25 8 2 2 2 2" xfId="3445"/>
    <cellStyle name="標準 25 8 2 2 2 2 2" xfId="8711"/>
    <cellStyle name="標準 25 8 2 2 2 3" xfId="7624"/>
    <cellStyle name="標準 25 8 2 2 3" xfId="3446"/>
    <cellStyle name="標準 25 8 2 2 3 2" xfId="8712"/>
    <cellStyle name="標準 25 8 2 2 4" xfId="6087"/>
    <cellStyle name="標準 25 8 2 3" xfId="1844"/>
    <cellStyle name="標準 25 8 2 3 2" xfId="3447"/>
    <cellStyle name="標準 25 8 2 3 2 2" xfId="8713"/>
    <cellStyle name="標準 25 8 2 3 3" xfId="7111"/>
    <cellStyle name="標準 25 8 2 4" xfId="1355"/>
    <cellStyle name="標準 25 8 2 4 2" xfId="3448"/>
    <cellStyle name="標準 25 8 2 4 2 2" xfId="8714"/>
    <cellStyle name="標準 25 8 2 4 3" xfId="6622"/>
    <cellStyle name="標準 25 8 2 5" xfId="3449"/>
    <cellStyle name="標準 25 8 2 5 2" xfId="8715"/>
    <cellStyle name="標準 25 8 2 6" xfId="5574"/>
    <cellStyle name="標準 25 8 3" xfId="693"/>
    <cellStyle name="標準 25 8 3 2" xfId="2230"/>
    <cellStyle name="標準 25 8 3 2 2" xfId="3450"/>
    <cellStyle name="標準 25 8 3 2 2 2" xfId="8716"/>
    <cellStyle name="標準 25 8 3 2 3" xfId="3451"/>
    <cellStyle name="標準 25 8 3 2 3 2" xfId="8717"/>
    <cellStyle name="標準 25 8 3 2 4" xfId="7497"/>
    <cellStyle name="標準 25 8 3 3" xfId="1228"/>
    <cellStyle name="標準 25 8 3 3 2" xfId="3452"/>
    <cellStyle name="標準 25 8 3 3 2 2" xfId="8718"/>
    <cellStyle name="標準 25 8 3 3 3" xfId="6495"/>
    <cellStyle name="標準 25 8 3 4" xfId="3453"/>
    <cellStyle name="標準 25 8 3 4 2" xfId="8719"/>
    <cellStyle name="標準 25 8 3 5" xfId="5960"/>
    <cellStyle name="標準 25 8 4" xfId="522"/>
    <cellStyle name="標準 25 8 4 2" xfId="2059"/>
    <cellStyle name="標準 25 8 4 2 2" xfId="3454"/>
    <cellStyle name="標準 25 8 4 2 2 2" xfId="8720"/>
    <cellStyle name="標準 25 8 4 2 3" xfId="7326"/>
    <cellStyle name="標準 25 8 4 3" xfId="3455"/>
    <cellStyle name="標準 25 8 4 3 2" xfId="8721"/>
    <cellStyle name="標準 25 8 4 4" xfId="5789"/>
    <cellStyle name="標準 25 8 5" xfId="1561"/>
    <cellStyle name="標準 25 8 5 2" xfId="3456"/>
    <cellStyle name="標準 25 8 5 2 2" xfId="8722"/>
    <cellStyle name="標準 25 8 5 3" xfId="6828"/>
    <cellStyle name="標準 25 8 6" xfId="1057"/>
    <cellStyle name="標準 25 8 6 2" xfId="3457"/>
    <cellStyle name="標準 25 8 6 2 2" xfId="8723"/>
    <cellStyle name="標準 25 8 6 3" xfId="6324"/>
    <cellStyle name="標準 25 8 7" xfId="3458"/>
    <cellStyle name="標準 25 8 7 2" xfId="8724"/>
    <cellStyle name="標準 25 8 8" xfId="5447"/>
    <cellStyle name="標準 25 9" xfId="202"/>
    <cellStyle name="標準 25 9 2" xfId="329"/>
    <cellStyle name="標準 25 9 2 2" xfId="842"/>
    <cellStyle name="標準 25 9 2 2 2" xfId="2379"/>
    <cellStyle name="標準 25 9 2 2 2 2" xfId="3459"/>
    <cellStyle name="標準 25 9 2 2 2 2 2" xfId="8725"/>
    <cellStyle name="標準 25 9 2 2 2 3" xfId="7646"/>
    <cellStyle name="標準 25 9 2 2 3" xfId="3460"/>
    <cellStyle name="標準 25 9 2 2 3 2" xfId="8726"/>
    <cellStyle name="標準 25 9 2 2 4" xfId="6109"/>
    <cellStyle name="標準 25 9 2 3" xfId="1866"/>
    <cellStyle name="標準 25 9 2 3 2" xfId="3461"/>
    <cellStyle name="標準 25 9 2 3 2 2" xfId="8727"/>
    <cellStyle name="標準 25 9 2 3 3" xfId="7133"/>
    <cellStyle name="標準 25 9 2 4" xfId="1377"/>
    <cellStyle name="標準 25 9 2 4 2" xfId="3462"/>
    <cellStyle name="標準 25 9 2 4 2 2" xfId="8728"/>
    <cellStyle name="標準 25 9 2 4 3" xfId="6644"/>
    <cellStyle name="標準 25 9 2 5" xfId="3463"/>
    <cellStyle name="標準 25 9 2 5 2" xfId="8729"/>
    <cellStyle name="標準 25 9 2 6" xfId="5596"/>
    <cellStyle name="標準 25 9 3" xfId="715"/>
    <cellStyle name="標準 25 9 3 2" xfId="2252"/>
    <cellStyle name="標準 25 9 3 2 2" xfId="3464"/>
    <cellStyle name="標準 25 9 3 2 2 2" xfId="8730"/>
    <cellStyle name="標準 25 9 3 2 3" xfId="3465"/>
    <cellStyle name="標準 25 9 3 2 3 2" xfId="8731"/>
    <cellStyle name="標準 25 9 3 2 4" xfId="7519"/>
    <cellStyle name="標準 25 9 3 3" xfId="1250"/>
    <cellStyle name="標準 25 9 3 3 2" xfId="3466"/>
    <cellStyle name="標準 25 9 3 3 2 2" xfId="8732"/>
    <cellStyle name="標準 25 9 3 3 3" xfId="6517"/>
    <cellStyle name="標準 25 9 3 4" xfId="3467"/>
    <cellStyle name="標準 25 9 3 4 2" xfId="8733"/>
    <cellStyle name="標準 25 9 3 5" xfId="5982"/>
    <cellStyle name="標準 25 9 4" xfId="544"/>
    <cellStyle name="標準 25 9 4 2" xfId="2081"/>
    <cellStyle name="標準 25 9 4 2 2" xfId="3468"/>
    <cellStyle name="標準 25 9 4 2 2 2" xfId="8734"/>
    <cellStyle name="標準 25 9 4 2 3" xfId="7348"/>
    <cellStyle name="標準 25 9 4 3" xfId="3469"/>
    <cellStyle name="標準 25 9 4 3 2" xfId="8735"/>
    <cellStyle name="標準 25 9 4 4" xfId="5811"/>
    <cellStyle name="標準 25 9 5" xfId="1575"/>
    <cellStyle name="標準 25 9 5 2" xfId="3470"/>
    <cellStyle name="標準 25 9 5 2 2" xfId="8736"/>
    <cellStyle name="標準 25 9 5 3" xfId="6842"/>
    <cellStyle name="標準 25 9 6" xfId="1079"/>
    <cellStyle name="標準 25 9 6 2" xfId="3471"/>
    <cellStyle name="標準 25 9 6 2 2" xfId="8737"/>
    <cellStyle name="標準 25 9 6 3" xfId="6346"/>
    <cellStyle name="標準 25 9 7" xfId="3472"/>
    <cellStyle name="標準 25 9 7 2" xfId="8738"/>
    <cellStyle name="標準 25 9 8" xfId="5469"/>
    <cellStyle name="標準 26" xfId="57"/>
    <cellStyle name="標準 26 10" xfId="349"/>
    <cellStyle name="標準 26 10 2" xfId="862"/>
    <cellStyle name="標準 26 10 2 2" xfId="2399"/>
    <cellStyle name="標準 26 10 2 2 2" xfId="3473"/>
    <cellStyle name="標準 26 10 2 2 2 2" xfId="8739"/>
    <cellStyle name="標準 26 10 2 2 3" xfId="3474"/>
    <cellStyle name="標準 26 10 2 2 3 2" xfId="8740"/>
    <cellStyle name="標準 26 10 2 2 4" xfId="7666"/>
    <cellStyle name="標準 26 10 2 3" xfId="1397"/>
    <cellStyle name="標準 26 10 2 3 2" xfId="3475"/>
    <cellStyle name="標準 26 10 2 3 2 2" xfId="8741"/>
    <cellStyle name="標準 26 10 2 3 3" xfId="6664"/>
    <cellStyle name="標準 26 10 2 4" xfId="3476"/>
    <cellStyle name="標準 26 10 2 4 2" xfId="8742"/>
    <cellStyle name="標準 26 10 2 5" xfId="6129"/>
    <cellStyle name="標準 26 10 3" xfId="564"/>
    <cellStyle name="標準 26 10 3 2" xfId="2101"/>
    <cellStyle name="標準 26 10 3 2 2" xfId="3477"/>
    <cellStyle name="標準 26 10 3 2 2 2" xfId="8743"/>
    <cellStyle name="標準 26 10 3 2 3" xfId="7368"/>
    <cellStyle name="標準 26 10 3 3" xfId="3478"/>
    <cellStyle name="標準 26 10 3 3 2" xfId="8744"/>
    <cellStyle name="標準 26 10 3 4" xfId="5831"/>
    <cellStyle name="標準 26 10 4" xfId="1590"/>
    <cellStyle name="標準 26 10 4 2" xfId="3479"/>
    <cellStyle name="標準 26 10 4 2 2" xfId="8745"/>
    <cellStyle name="標準 26 10 4 3" xfId="6857"/>
    <cellStyle name="標準 26 10 5" xfId="1099"/>
    <cellStyle name="標準 26 10 5 2" xfId="3480"/>
    <cellStyle name="標準 26 10 5 2 2" xfId="8746"/>
    <cellStyle name="標準 26 10 5 3" xfId="6366"/>
    <cellStyle name="標準 26 10 6" xfId="3481"/>
    <cellStyle name="標準 26 10 6 2" xfId="8747"/>
    <cellStyle name="標準 26 10 7" xfId="5616"/>
    <cellStyle name="標準 26 11" xfId="223"/>
    <cellStyle name="標準 26 11 2" xfId="736"/>
    <cellStyle name="標準 26 11 2 2" xfId="2273"/>
    <cellStyle name="標準 26 11 2 2 2" xfId="3482"/>
    <cellStyle name="標準 26 11 2 2 2 2" xfId="8748"/>
    <cellStyle name="標準 26 11 2 2 3" xfId="7540"/>
    <cellStyle name="標準 26 11 2 3" xfId="1271"/>
    <cellStyle name="標準 26 11 2 3 2" xfId="3483"/>
    <cellStyle name="標準 26 11 2 3 2 2" xfId="8749"/>
    <cellStyle name="標準 26 11 2 3 3" xfId="6538"/>
    <cellStyle name="標準 26 11 2 4" xfId="3484"/>
    <cellStyle name="標準 26 11 2 4 2" xfId="8750"/>
    <cellStyle name="標準 26 11 2 5" xfId="6003"/>
    <cellStyle name="標準 26 11 3" xfId="586"/>
    <cellStyle name="標準 26 11 3 2" xfId="2123"/>
    <cellStyle name="標準 26 11 3 2 2" xfId="3485"/>
    <cellStyle name="標準 26 11 3 2 2 2" xfId="8751"/>
    <cellStyle name="標準 26 11 3 2 3" xfId="7390"/>
    <cellStyle name="標準 26 11 3 3" xfId="3486"/>
    <cellStyle name="標準 26 11 3 3 2" xfId="8752"/>
    <cellStyle name="標準 26 11 3 4" xfId="5853"/>
    <cellStyle name="標準 26 11 4" xfId="1605"/>
    <cellStyle name="標準 26 11 4 2" xfId="3487"/>
    <cellStyle name="標準 26 11 4 2 2" xfId="8753"/>
    <cellStyle name="標準 26 11 4 3" xfId="6872"/>
    <cellStyle name="標準 26 11 5" xfId="1121"/>
    <cellStyle name="標準 26 11 5 2" xfId="3488"/>
    <cellStyle name="標準 26 11 5 2 2" xfId="8754"/>
    <cellStyle name="標準 26 11 5 3" xfId="6388"/>
    <cellStyle name="標準 26 11 6" xfId="3489"/>
    <cellStyle name="標準 26 11 6 2" xfId="8755"/>
    <cellStyle name="標準 26 11 7" xfId="5490"/>
    <cellStyle name="標準 26 12" xfId="371"/>
    <cellStyle name="標準 26 12 2" xfId="884"/>
    <cellStyle name="標準 26 12 2 2" xfId="2421"/>
    <cellStyle name="標準 26 12 2 2 2" xfId="3490"/>
    <cellStyle name="標準 26 12 2 2 2 2" xfId="8756"/>
    <cellStyle name="標準 26 12 2 2 3" xfId="7688"/>
    <cellStyle name="標準 26 12 2 3" xfId="3491"/>
    <cellStyle name="標準 26 12 2 3 2" xfId="8757"/>
    <cellStyle name="標準 26 12 2 4" xfId="6151"/>
    <cellStyle name="標準 26 12 3" xfId="1621"/>
    <cellStyle name="標準 26 12 3 2" xfId="3492"/>
    <cellStyle name="標準 26 12 3 2 2" xfId="8758"/>
    <cellStyle name="標準 26 12 3 3" xfId="6888"/>
    <cellStyle name="標準 26 12 4" xfId="1419"/>
    <cellStyle name="標準 26 12 4 2" xfId="3493"/>
    <cellStyle name="標準 26 12 4 2 2" xfId="8759"/>
    <cellStyle name="標準 26 12 4 3" xfId="6686"/>
    <cellStyle name="標準 26 12 5" xfId="3494"/>
    <cellStyle name="標準 26 12 5 2" xfId="8760"/>
    <cellStyle name="標準 26 12 6" xfId="5638"/>
    <cellStyle name="標準 26 13" xfId="393"/>
    <cellStyle name="標準 26 13 2" xfId="609"/>
    <cellStyle name="標準 26 13 2 2" xfId="2146"/>
    <cellStyle name="標準 26 13 2 2 2" xfId="3495"/>
    <cellStyle name="標準 26 13 2 2 2 2" xfId="8761"/>
    <cellStyle name="標準 26 13 2 2 3" xfId="7413"/>
    <cellStyle name="標準 26 13 2 3" xfId="3496"/>
    <cellStyle name="標準 26 13 2 3 2" xfId="8762"/>
    <cellStyle name="標準 26 13 2 4" xfId="5876"/>
    <cellStyle name="標準 26 13 3" xfId="1657"/>
    <cellStyle name="標準 26 13 3 2" xfId="3497"/>
    <cellStyle name="標準 26 13 3 2 2" xfId="8763"/>
    <cellStyle name="標準 26 13 3 3" xfId="6924"/>
    <cellStyle name="標準 26 13 4" xfId="1144"/>
    <cellStyle name="標準 26 13 4 2" xfId="3498"/>
    <cellStyle name="標準 26 13 4 2 2" xfId="8764"/>
    <cellStyle name="標準 26 13 4 3" xfId="6411"/>
    <cellStyle name="標準 26 13 5" xfId="3499"/>
    <cellStyle name="標準 26 13 5 2" xfId="8765"/>
    <cellStyle name="標準 26 13 6" xfId="5660"/>
    <cellStyle name="標準 26 14" xfId="415"/>
    <cellStyle name="標準 26 14 2" xfId="906"/>
    <cellStyle name="標準 26 14 2 2" xfId="2443"/>
    <cellStyle name="標準 26 14 2 2 2" xfId="3500"/>
    <cellStyle name="標準 26 14 2 2 2 2" xfId="8766"/>
    <cellStyle name="標準 26 14 2 2 3" xfId="7710"/>
    <cellStyle name="標準 26 14 2 3" xfId="3501"/>
    <cellStyle name="標準 26 14 2 3 2" xfId="8767"/>
    <cellStyle name="標準 26 14 2 4" xfId="6173"/>
    <cellStyle name="標準 26 14 3" xfId="1674"/>
    <cellStyle name="標準 26 14 3 2" xfId="3502"/>
    <cellStyle name="標準 26 14 3 2 2" xfId="8768"/>
    <cellStyle name="標準 26 14 3 3" xfId="6941"/>
    <cellStyle name="標準 26 14 4" xfId="1441"/>
    <cellStyle name="標準 26 14 4 2" xfId="3503"/>
    <cellStyle name="標準 26 14 4 2 2" xfId="8769"/>
    <cellStyle name="標準 26 14 4 3" xfId="6708"/>
    <cellStyle name="標準 26 14 5" xfId="3504"/>
    <cellStyle name="標準 26 14 5 2" xfId="8770"/>
    <cellStyle name="標準 26 14 6" xfId="5682"/>
    <cellStyle name="標準 26 15" xfId="928"/>
    <cellStyle name="標準 26 15 2" xfId="2464"/>
    <cellStyle name="標準 26 15 2 2" xfId="3505"/>
    <cellStyle name="標準 26 15 2 2 2" xfId="8771"/>
    <cellStyle name="標準 26 15 2 3" xfId="3506"/>
    <cellStyle name="標準 26 15 2 3 2" xfId="8772"/>
    <cellStyle name="標準 26 15 2 4" xfId="7731"/>
    <cellStyle name="標準 26 15 3" xfId="1693"/>
    <cellStyle name="標準 26 15 3 2" xfId="3507"/>
    <cellStyle name="標準 26 15 3 2 2" xfId="8773"/>
    <cellStyle name="標準 26 15 3 3" xfId="6960"/>
    <cellStyle name="標準 26 15 4" xfId="1463"/>
    <cellStyle name="標準 26 15 4 2" xfId="3508"/>
    <cellStyle name="標準 26 15 4 2 2" xfId="8774"/>
    <cellStyle name="標準 26 15 4 3" xfId="6730"/>
    <cellStyle name="標準 26 15 5" xfId="3509"/>
    <cellStyle name="標準 26 15 5 2" xfId="8775"/>
    <cellStyle name="標準 26 15 6" xfId="6195"/>
    <cellStyle name="標準 26 16" xfId="950"/>
    <cellStyle name="標準 26 16 2" xfId="2482"/>
    <cellStyle name="標準 26 16 2 2" xfId="3510"/>
    <cellStyle name="標準 26 16 2 2 2" xfId="8776"/>
    <cellStyle name="標準 26 16 2 3" xfId="3511"/>
    <cellStyle name="標準 26 16 2 3 2" xfId="8777"/>
    <cellStyle name="標準 26 16 2 4" xfId="7749"/>
    <cellStyle name="標準 26 16 3" xfId="1715"/>
    <cellStyle name="標準 26 16 3 2" xfId="3512"/>
    <cellStyle name="標準 26 16 3 2 2" xfId="8778"/>
    <cellStyle name="標準 26 16 3 3" xfId="6982"/>
    <cellStyle name="標準 26 16 4" xfId="1485"/>
    <cellStyle name="標準 26 16 4 2" xfId="3513"/>
    <cellStyle name="標準 26 16 4 2 2" xfId="8779"/>
    <cellStyle name="標準 26 16 4 3" xfId="6752"/>
    <cellStyle name="標準 26 16 5" xfId="3514"/>
    <cellStyle name="標準 26 16 5 2" xfId="8780"/>
    <cellStyle name="標準 26 16 6" xfId="6217"/>
    <cellStyle name="標準 26 17" xfId="438"/>
    <cellStyle name="標準 26 17 2" xfId="1737"/>
    <cellStyle name="標準 26 17 2 2" xfId="3515"/>
    <cellStyle name="標準 26 17 2 2 2" xfId="8781"/>
    <cellStyle name="標準 26 17 2 3" xfId="7004"/>
    <cellStyle name="標準 26 17 3" xfId="3516"/>
    <cellStyle name="標準 26 17 3 2" xfId="8782"/>
    <cellStyle name="標準 26 17 4" xfId="5705"/>
    <cellStyle name="標準 26 18" xfId="1760"/>
    <cellStyle name="標準 26 18 2" xfId="3517"/>
    <cellStyle name="標準 26 18 2 2" xfId="8783"/>
    <cellStyle name="標準 26 18 3" xfId="3518"/>
    <cellStyle name="標準 26 18 3 2" xfId="8784"/>
    <cellStyle name="標準 26 18 4" xfId="7027"/>
    <cellStyle name="標準 26 19" xfId="1886"/>
    <cellStyle name="標準 26 19 2" xfId="3519"/>
    <cellStyle name="標準 26 19 2 2" xfId="8785"/>
    <cellStyle name="標準 26 19 3" xfId="3520"/>
    <cellStyle name="標準 26 19 3 2" xfId="8786"/>
    <cellStyle name="標準 26 19 4" xfId="7153"/>
    <cellStyle name="標準 26 2" xfId="97"/>
    <cellStyle name="標準 26 2 10" xfId="379"/>
    <cellStyle name="標準 26 2 10 2" xfId="892"/>
    <cellStyle name="標準 26 2 10 2 2" xfId="2429"/>
    <cellStyle name="標準 26 2 10 2 2 2" xfId="3521"/>
    <cellStyle name="標準 26 2 10 2 2 2 2" xfId="8787"/>
    <cellStyle name="標準 26 2 10 2 2 3" xfId="7696"/>
    <cellStyle name="標準 26 2 10 2 3" xfId="3522"/>
    <cellStyle name="標準 26 2 10 2 3 2" xfId="8788"/>
    <cellStyle name="標準 26 2 10 2 4" xfId="6159"/>
    <cellStyle name="標準 26 2 10 3" xfId="1624"/>
    <cellStyle name="標準 26 2 10 3 2" xfId="3523"/>
    <cellStyle name="標準 26 2 10 3 2 2" xfId="8789"/>
    <cellStyle name="標準 26 2 10 3 3" xfId="6891"/>
    <cellStyle name="標準 26 2 10 4" xfId="1427"/>
    <cellStyle name="標準 26 2 10 4 2" xfId="3524"/>
    <cellStyle name="標準 26 2 10 4 2 2" xfId="8790"/>
    <cellStyle name="標準 26 2 10 4 3" xfId="6694"/>
    <cellStyle name="標準 26 2 10 5" xfId="3525"/>
    <cellStyle name="標準 26 2 10 5 2" xfId="8791"/>
    <cellStyle name="標準 26 2 10 6" xfId="5646"/>
    <cellStyle name="標準 26 2 11" xfId="401"/>
    <cellStyle name="標準 26 2 11 2" xfId="618"/>
    <cellStyle name="標準 26 2 11 2 2" xfId="2155"/>
    <cellStyle name="標準 26 2 11 2 2 2" xfId="3526"/>
    <cellStyle name="標準 26 2 11 2 2 2 2" xfId="8792"/>
    <cellStyle name="標準 26 2 11 2 2 3" xfId="7422"/>
    <cellStyle name="標準 26 2 11 2 3" xfId="3527"/>
    <cellStyle name="標準 26 2 11 2 3 2" xfId="8793"/>
    <cellStyle name="標準 26 2 11 2 4" xfId="5885"/>
    <cellStyle name="標準 26 2 11 3" xfId="1662"/>
    <cellStyle name="標準 26 2 11 3 2" xfId="3528"/>
    <cellStyle name="標準 26 2 11 3 2 2" xfId="8794"/>
    <cellStyle name="標準 26 2 11 3 3" xfId="6929"/>
    <cellStyle name="標準 26 2 11 4" xfId="1153"/>
    <cellStyle name="標準 26 2 11 4 2" xfId="3529"/>
    <cellStyle name="標準 26 2 11 4 2 2" xfId="8795"/>
    <cellStyle name="標準 26 2 11 4 3" xfId="6420"/>
    <cellStyle name="標準 26 2 11 5" xfId="3530"/>
    <cellStyle name="標準 26 2 11 5 2" xfId="8796"/>
    <cellStyle name="標準 26 2 11 6" xfId="5668"/>
    <cellStyle name="標準 26 2 12" xfId="423"/>
    <cellStyle name="標準 26 2 12 2" xfId="914"/>
    <cellStyle name="標準 26 2 12 2 2" xfId="2451"/>
    <cellStyle name="標準 26 2 12 2 2 2" xfId="3531"/>
    <cellStyle name="標準 26 2 12 2 2 2 2" xfId="8797"/>
    <cellStyle name="標準 26 2 12 2 2 3" xfId="7718"/>
    <cellStyle name="標準 26 2 12 2 3" xfId="3532"/>
    <cellStyle name="標準 26 2 12 2 3 2" xfId="8798"/>
    <cellStyle name="標準 26 2 12 2 4" xfId="6181"/>
    <cellStyle name="標準 26 2 12 3" xfId="1679"/>
    <cellStyle name="標準 26 2 12 3 2" xfId="3533"/>
    <cellStyle name="標準 26 2 12 3 2 2" xfId="8799"/>
    <cellStyle name="標準 26 2 12 3 3" xfId="6946"/>
    <cellStyle name="標準 26 2 12 4" xfId="1449"/>
    <cellStyle name="標準 26 2 12 4 2" xfId="3534"/>
    <cellStyle name="標準 26 2 12 4 2 2" xfId="8800"/>
    <cellStyle name="標準 26 2 12 4 3" xfId="6716"/>
    <cellStyle name="標準 26 2 12 5" xfId="3535"/>
    <cellStyle name="標準 26 2 12 5 2" xfId="8801"/>
    <cellStyle name="標準 26 2 12 6" xfId="5690"/>
    <cellStyle name="標準 26 2 13" xfId="936"/>
    <cellStyle name="標準 26 2 13 2" xfId="2471"/>
    <cellStyle name="標準 26 2 13 2 2" xfId="3536"/>
    <cellStyle name="標準 26 2 13 2 2 2" xfId="8802"/>
    <cellStyle name="標準 26 2 13 2 3" xfId="3537"/>
    <cellStyle name="標準 26 2 13 2 3 2" xfId="8803"/>
    <cellStyle name="標準 26 2 13 2 4" xfId="7738"/>
    <cellStyle name="標準 26 2 13 3" xfId="1701"/>
    <cellStyle name="標準 26 2 13 3 2" xfId="3538"/>
    <cellStyle name="標準 26 2 13 3 2 2" xfId="8804"/>
    <cellStyle name="標準 26 2 13 3 3" xfId="6968"/>
    <cellStyle name="標準 26 2 13 4" xfId="1471"/>
    <cellStyle name="標準 26 2 13 4 2" xfId="3539"/>
    <cellStyle name="標準 26 2 13 4 2 2" xfId="8805"/>
    <cellStyle name="標準 26 2 13 4 3" xfId="6738"/>
    <cellStyle name="標準 26 2 13 5" xfId="3540"/>
    <cellStyle name="標準 26 2 13 5 2" xfId="8806"/>
    <cellStyle name="標準 26 2 13 6" xfId="6203"/>
    <cellStyle name="標準 26 2 14" xfId="958"/>
    <cellStyle name="標準 26 2 14 2" xfId="2490"/>
    <cellStyle name="標準 26 2 14 2 2" xfId="3541"/>
    <cellStyle name="標準 26 2 14 2 2 2" xfId="8807"/>
    <cellStyle name="標準 26 2 14 2 3" xfId="3542"/>
    <cellStyle name="標準 26 2 14 2 3 2" xfId="8808"/>
    <cellStyle name="標準 26 2 14 2 4" xfId="7757"/>
    <cellStyle name="標準 26 2 14 3" xfId="1723"/>
    <cellStyle name="標準 26 2 14 3 2" xfId="3543"/>
    <cellStyle name="標準 26 2 14 3 2 2" xfId="8809"/>
    <cellStyle name="標準 26 2 14 3 3" xfId="6990"/>
    <cellStyle name="標準 26 2 14 4" xfId="1493"/>
    <cellStyle name="標準 26 2 14 4 2" xfId="3544"/>
    <cellStyle name="標準 26 2 14 4 2 2" xfId="8810"/>
    <cellStyle name="標準 26 2 14 4 3" xfId="6760"/>
    <cellStyle name="標準 26 2 14 5" xfId="3545"/>
    <cellStyle name="標準 26 2 14 5 2" xfId="8811"/>
    <cellStyle name="標準 26 2 14 6" xfId="6225"/>
    <cellStyle name="標準 26 2 15" xfId="441"/>
    <cellStyle name="標準 26 2 15 2" xfId="1745"/>
    <cellStyle name="標準 26 2 15 2 2" xfId="3546"/>
    <cellStyle name="標準 26 2 15 2 2 2" xfId="8812"/>
    <cellStyle name="標準 26 2 15 2 3" xfId="7012"/>
    <cellStyle name="標準 26 2 15 3" xfId="3547"/>
    <cellStyle name="標準 26 2 15 3 2" xfId="8813"/>
    <cellStyle name="標準 26 2 15 4" xfId="5708"/>
    <cellStyle name="標準 26 2 16" xfId="1763"/>
    <cellStyle name="標準 26 2 16 2" xfId="3548"/>
    <cellStyle name="標準 26 2 16 2 2" xfId="8814"/>
    <cellStyle name="標準 26 2 16 3" xfId="3549"/>
    <cellStyle name="標準 26 2 16 3 2" xfId="8815"/>
    <cellStyle name="標準 26 2 16 4" xfId="7030"/>
    <cellStyle name="標準 26 2 17" xfId="1894"/>
    <cellStyle name="標準 26 2 17 2" xfId="3550"/>
    <cellStyle name="標準 26 2 17 2 2" xfId="8816"/>
    <cellStyle name="標準 26 2 17 3" xfId="3551"/>
    <cellStyle name="標準 26 2 17 3 2" xfId="8817"/>
    <cellStyle name="標準 26 2 17 4" xfId="7161"/>
    <cellStyle name="標準 26 2 18" xfId="1916"/>
    <cellStyle name="標準 26 2 18 2" xfId="3552"/>
    <cellStyle name="標準 26 2 18 2 2" xfId="8818"/>
    <cellStyle name="標準 26 2 18 3" xfId="3553"/>
    <cellStyle name="標準 26 2 18 3 2" xfId="8819"/>
    <cellStyle name="標準 26 2 18 4" xfId="7183"/>
    <cellStyle name="標準 26 2 19" xfId="1938"/>
    <cellStyle name="標準 26 2 19 2" xfId="3554"/>
    <cellStyle name="標準 26 2 19 2 2" xfId="8820"/>
    <cellStyle name="標準 26 2 19 3" xfId="3555"/>
    <cellStyle name="標準 26 2 19 3 2" xfId="8821"/>
    <cellStyle name="標準 26 2 19 4" xfId="7205"/>
    <cellStyle name="標準 26 2 2" xfId="123"/>
    <cellStyle name="標準 26 2 2 10" xfId="1530"/>
    <cellStyle name="標準 26 2 2 10 2" xfId="3556"/>
    <cellStyle name="標準 26 2 2 10 2 2" xfId="8822"/>
    <cellStyle name="標準 26 2 2 10 3" xfId="3557"/>
    <cellStyle name="標準 26 2 2 10 3 2" xfId="8823"/>
    <cellStyle name="標準 26 2 2 10 4" xfId="6797"/>
    <cellStyle name="標準 26 2 2 11" xfId="983"/>
    <cellStyle name="標準 26 2 2 11 2" xfId="3558"/>
    <cellStyle name="標準 26 2 2 11 2 2" xfId="8824"/>
    <cellStyle name="標準 26 2 2 11 3" xfId="6250"/>
    <cellStyle name="標準 26 2 2 12" xfId="3559"/>
    <cellStyle name="標準 26 2 2 12 2" xfId="8825"/>
    <cellStyle name="標準 26 2 2 13" xfId="5395"/>
    <cellStyle name="標準 26 2 2 2" xfId="233"/>
    <cellStyle name="標準 26 2 2 2 2" xfId="746"/>
    <cellStyle name="標準 26 2 2 2 2 2" xfId="2283"/>
    <cellStyle name="標準 26 2 2 2 2 2 2" xfId="3560"/>
    <cellStyle name="標準 26 2 2 2 2 2 2 2" xfId="8826"/>
    <cellStyle name="標準 26 2 2 2 2 2 3" xfId="7550"/>
    <cellStyle name="標準 26 2 2 2 2 3" xfId="3561"/>
    <cellStyle name="標準 26 2 2 2 2 3 2" xfId="8827"/>
    <cellStyle name="標準 26 2 2 2 2 4" xfId="6013"/>
    <cellStyle name="標準 26 2 2 2 3" xfId="1544"/>
    <cellStyle name="標準 26 2 2 2 3 2" xfId="3562"/>
    <cellStyle name="標準 26 2 2 2 3 2 2" xfId="8828"/>
    <cellStyle name="標準 26 2 2 2 3 3" xfId="3563"/>
    <cellStyle name="標準 26 2 2 2 3 3 2" xfId="8829"/>
    <cellStyle name="標準 26 2 2 2 3 4" xfId="6811"/>
    <cellStyle name="標準 26 2 2 2 4" xfId="1281"/>
    <cellStyle name="標準 26 2 2 2 4 2" xfId="3564"/>
    <cellStyle name="標準 26 2 2 2 4 2 2" xfId="8830"/>
    <cellStyle name="標準 26 2 2 2 4 3" xfId="6548"/>
    <cellStyle name="標準 26 2 2 2 5" xfId="3565"/>
    <cellStyle name="標準 26 2 2 2 5 2" xfId="8831"/>
    <cellStyle name="標準 26 2 2 2 6" xfId="5500"/>
    <cellStyle name="標準 26 2 2 3" xfId="641"/>
    <cellStyle name="標準 26 2 2 3 2" xfId="2178"/>
    <cellStyle name="標準 26 2 2 3 2 2" xfId="3566"/>
    <cellStyle name="標準 26 2 2 3 2 2 2" xfId="8832"/>
    <cellStyle name="標準 26 2 2 3 2 3" xfId="3567"/>
    <cellStyle name="標準 26 2 2 3 2 3 2" xfId="8833"/>
    <cellStyle name="標準 26 2 2 3 2 4" xfId="7445"/>
    <cellStyle name="標準 26 2 2 3 3" xfId="1558"/>
    <cellStyle name="標準 26 2 2 3 3 2" xfId="3568"/>
    <cellStyle name="標準 26 2 2 3 3 2 2" xfId="8834"/>
    <cellStyle name="標準 26 2 2 3 3 3" xfId="6825"/>
    <cellStyle name="標準 26 2 2 3 4" xfId="1176"/>
    <cellStyle name="標準 26 2 2 3 4 2" xfId="3569"/>
    <cellStyle name="標準 26 2 2 3 4 2 2" xfId="8835"/>
    <cellStyle name="標準 26 2 2 3 4 3" xfId="6443"/>
    <cellStyle name="標準 26 2 2 3 5" xfId="3570"/>
    <cellStyle name="標準 26 2 2 3 5 2" xfId="8836"/>
    <cellStyle name="標準 26 2 2 3 6" xfId="5908"/>
    <cellStyle name="標準 26 2 2 4" xfId="448"/>
    <cellStyle name="標準 26 2 2 4 2" xfId="1572"/>
    <cellStyle name="標準 26 2 2 4 2 2" xfId="3571"/>
    <cellStyle name="標準 26 2 2 4 2 2 2" xfId="8837"/>
    <cellStyle name="標準 26 2 2 4 2 3" xfId="6839"/>
    <cellStyle name="標準 26 2 2 4 3" xfId="3572"/>
    <cellStyle name="標準 26 2 2 4 3 2" xfId="8838"/>
    <cellStyle name="標準 26 2 2 4 4" xfId="5715"/>
    <cellStyle name="標準 26 2 2 5" xfId="1586"/>
    <cellStyle name="標準 26 2 2 5 2" xfId="3573"/>
    <cellStyle name="標準 26 2 2 5 2 2" xfId="8839"/>
    <cellStyle name="標準 26 2 2 5 3" xfId="3574"/>
    <cellStyle name="標準 26 2 2 5 3 2" xfId="8840"/>
    <cellStyle name="標準 26 2 2 5 4" xfId="6853"/>
    <cellStyle name="標準 26 2 2 6" xfId="1600"/>
    <cellStyle name="標準 26 2 2 6 2" xfId="3575"/>
    <cellStyle name="標準 26 2 2 6 2 2" xfId="8841"/>
    <cellStyle name="標準 26 2 2 6 3" xfId="3576"/>
    <cellStyle name="標準 26 2 2 6 3 2" xfId="8842"/>
    <cellStyle name="標準 26 2 2 6 4" xfId="6867"/>
    <cellStyle name="標準 26 2 2 7" xfId="1631"/>
    <cellStyle name="標準 26 2 2 7 2" xfId="3577"/>
    <cellStyle name="標準 26 2 2 7 2 2" xfId="8843"/>
    <cellStyle name="標準 26 2 2 7 3" xfId="3578"/>
    <cellStyle name="標準 26 2 2 7 3 2" xfId="8844"/>
    <cellStyle name="標準 26 2 2 7 4" xfId="6898"/>
    <cellStyle name="標準 26 2 2 8" xfId="1770"/>
    <cellStyle name="標準 26 2 2 8 2" xfId="3579"/>
    <cellStyle name="標準 26 2 2 8 2 2" xfId="8845"/>
    <cellStyle name="標準 26 2 2 8 3" xfId="3580"/>
    <cellStyle name="標準 26 2 2 8 3 2" xfId="8846"/>
    <cellStyle name="標準 26 2 2 8 4" xfId="7037"/>
    <cellStyle name="標準 26 2 2 9" xfId="1978"/>
    <cellStyle name="標準 26 2 2 9 2" xfId="3581"/>
    <cellStyle name="標準 26 2 2 9 2 2" xfId="8847"/>
    <cellStyle name="標準 26 2 2 9 3" xfId="3582"/>
    <cellStyle name="標準 26 2 2 9 3 2" xfId="8848"/>
    <cellStyle name="標準 26 2 2 9 4" xfId="7245"/>
    <cellStyle name="標準 26 2 20" xfId="1960"/>
    <cellStyle name="標準 26 2 20 2" xfId="3583"/>
    <cellStyle name="標準 26 2 20 2 2" xfId="8849"/>
    <cellStyle name="標準 26 2 20 3" xfId="3584"/>
    <cellStyle name="標準 26 2 20 3 2" xfId="8850"/>
    <cellStyle name="標準 26 2 20 4" xfId="7227"/>
    <cellStyle name="標準 26 2 21" xfId="1987"/>
    <cellStyle name="標準 26 2 21 2" xfId="3585"/>
    <cellStyle name="標準 26 2 21 2 2" xfId="8851"/>
    <cellStyle name="標準 26 2 21 3" xfId="3586"/>
    <cellStyle name="標準 26 2 21 3 2" xfId="8852"/>
    <cellStyle name="標準 26 2 21 4" xfId="7254"/>
    <cellStyle name="標準 26 2 22" xfId="1514"/>
    <cellStyle name="標準 26 2 22 2" xfId="3587"/>
    <cellStyle name="標準 26 2 22 2 2" xfId="8853"/>
    <cellStyle name="標準 26 2 22 3" xfId="3588"/>
    <cellStyle name="標準 26 2 22 3 2" xfId="8854"/>
    <cellStyle name="標準 26 2 22 4" xfId="6781"/>
    <cellStyle name="標準 26 2 23" xfId="976"/>
    <cellStyle name="標準 26 2 23 2" xfId="3589"/>
    <cellStyle name="標準 26 2 23 2 2" xfId="8855"/>
    <cellStyle name="標準 26 2 23 3" xfId="6243"/>
    <cellStyle name="標準 26 2 24" xfId="2513"/>
    <cellStyle name="標準 26 2 24 2" xfId="7780"/>
    <cellStyle name="標準 26 2 25" xfId="2535"/>
    <cellStyle name="標準 26 2 25 2" xfId="7802"/>
    <cellStyle name="標準 26 2 26" xfId="2557"/>
    <cellStyle name="標準 26 2 26 2" xfId="7824"/>
    <cellStyle name="標準 26 2 27" xfId="3590"/>
    <cellStyle name="標準 26 2 27 2" xfId="8856"/>
    <cellStyle name="標準 26 2 28" xfId="5325"/>
    <cellStyle name="標準 26 2 28 2" xfId="10591"/>
    <cellStyle name="標準 26 2 29" xfId="5347"/>
    <cellStyle name="標準 26 2 29 2" xfId="10613"/>
    <cellStyle name="標準 26 2 3" xfId="138"/>
    <cellStyle name="標準 26 2 3 2" xfId="247"/>
    <cellStyle name="標準 26 2 3 2 2" xfId="760"/>
    <cellStyle name="標準 26 2 3 2 2 2" xfId="2297"/>
    <cellStyle name="標準 26 2 3 2 2 2 2" xfId="3591"/>
    <cellStyle name="標準 26 2 3 2 2 2 2 2" xfId="8857"/>
    <cellStyle name="標準 26 2 3 2 2 2 3" xfId="7564"/>
    <cellStyle name="標準 26 2 3 2 2 3" xfId="3592"/>
    <cellStyle name="標準 26 2 3 2 2 3 2" xfId="8858"/>
    <cellStyle name="標準 26 2 3 2 2 4" xfId="6027"/>
    <cellStyle name="標準 26 2 3 2 3" xfId="1645"/>
    <cellStyle name="標準 26 2 3 2 3 2" xfId="3593"/>
    <cellStyle name="標準 26 2 3 2 3 2 2" xfId="8859"/>
    <cellStyle name="標準 26 2 3 2 3 3" xfId="3594"/>
    <cellStyle name="標準 26 2 3 2 3 3 2" xfId="8860"/>
    <cellStyle name="標準 26 2 3 2 3 4" xfId="6912"/>
    <cellStyle name="標準 26 2 3 2 4" xfId="1295"/>
    <cellStyle name="標準 26 2 3 2 4 2" xfId="3595"/>
    <cellStyle name="標準 26 2 3 2 4 2 2" xfId="8861"/>
    <cellStyle name="標準 26 2 3 2 4 3" xfId="6562"/>
    <cellStyle name="標準 26 2 3 2 5" xfId="3596"/>
    <cellStyle name="標準 26 2 3 2 5 2" xfId="8862"/>
    <cellStyle name="標準 26 2 3 2 6" xfId="5514"/>
    <cellStyle name="標準 26 2 3 3" xfId="655"/>
    <cellStyle name="標準 26 2 3 3 2" xfId="2192"/>
    <cellStyle name="標準 26 2 3 3 2 2" xfId="3597"/>
    <cellStyle name="標準 26 2 3 3 2 2 2" xfId="8863"/>
    <cellStyle name="標準 26 2 3 3 2 3" xfId="3598"/>
    <cellStyle name="標準 26 2 3 3 2 3 2" xfId="8864"/>
    <cellStyle name="標準 26 2 3 3 2 4" xfId="7459"/>
    <cellStyle name="標準 26 2 3 3 3" xfId="1784"/>
    <cellStyle name="標準 26 2 3 3 3 2" xfId="3599"/>
    <cellStyle name="標準 26 2 3 3 3 2 2" xfId="8865"/>
    <cellStyle name="標準 26 2 3 3 3 3" xfId="7051"/>
    <cellStyle name="標準 26 2 3 3 4" xfId="1190"/>
    <cellStyle name="標準 26 2 3 3 4 2" xfId="3600"/>
    <cellStyle name="標準 26 2 3 3 4 2 2" xfId="8866"/>
    <cellStyle name="標準 26 2 3 3 4 3" xfId="6457"/>
    <cellStyle name="標準 26 2 3 3 5" xfId="3601"/>
    <cellStyle name="標準 26 2 3 3 5 2" xfId="8867"/>
    <cellStyle name="標準 26 2 3 3 6" xfId="5922"/>
    <cellStyle name="標準 26 2 3 4" xfId="462"/>
    <cellStyle name="標準 26 2 3 4 2" xfId="2008"/>
    <cellStyle name="標準 26 2 3 4 2 2" xfId="3602"/>
    <cellStyle name="標準 26 2 3 4 2 2 2" xfId="8868"/>
    <cellStyle name="標準 26 2 3 4 2 3" xfId="7275"/>
    <cellStyle name="標準 26 2 3 4 3" xfId="3603"/>
    <cellStyle name="標準 26 2 3 4 3 2" xfId="8869"/>
    <cellStyle name="標準 26 2 3 4 4" xfId="5729"/>
    <cellStyle name="標準 26 2 3 5" xfId="1524"/>
    <cellStyle name="標準 26 2 3 5 2" xfId="3604"/>
    <cellStyle name="標準 26 2 3 5 2 2" xfId="8870"/>
    <cellStyle name="標準 26 2 3 5 3" xfId="3605"/>
    <cellStyle name="標準 26 2 3 5 3 2" xfId="8871"/>
    <cellStyle name="標準 26 2 3 5 4" xfId="6791"/>
    <cellStyle name="標準 26 2 3 6" xfId="997"/>
    <cellStyle name="標準 26 2 3 6 2" xfId="3606"/>
    <cellStyle name="標準 26 2 3 6 2 2" xfId="8872"/>
    <cellStyle name="標準 26 2 3 6 3" xfId="6264"/>
    <cellStyle name="標準 26 2 3 7" xfId="3607"/>
    <cellStyle name="標準 26 2 3 7 2" xfId="8873"/>
    <cellStyle name="標準 26 2 3 8" xfId="5409"/>
    <cellStyle name="標準 26 2 30" xfId="10635"/>
    <cellStyle name="標準 26 2 31" xfId="5371"/>
    <cellStyle name="標準 26 2 4" xfId="116"/>
    <cellStyle name="標準 26 2 4 2" xfId="269"/>
    <cellStyle name="標準 26 2 4 2 2" xfId="782"/>
    <cellStyle name="標準 26 2 4 2 2 2" xfId="2319"/>
    <cellStyle name="標準 26 2 4 2 2 2 2" xfId="3608"/>
    <cellStyle name="標準 26 2 4 2 2 2 2 2" xfId="8874"/>
    <cellStyle name="標準 26 2 4 2 2 2 3" xfId="7586"/>
    <cellStyle name="標準 26 2 4 2 2 3" xfId="3609"/>
    <cellStyle name="標準 26 2 4 2 2 3 2" xfId="8875"/>
    <cellStyle name="標準 26 2 4 2 2 4" xfId="6049"/>
    <cellStyle name="標準 26 2 4 2 3" xfId="1806"/>
    <cellStyle name="標準 26 2 4 2 3 2" xfId="3610"/>
    <cellStyle name="標準 26 2 4 2 3 2 2" xfId="8876"/>
    <cellStyle name="標準 26 2 4 2 3 3" xfId="3611"/>
    <cellStyle name="標準 26 2 4 2 3 3 2" xfId="8877"/>
    <cellStyle name="標準 26 2 4 2 3 4" xfId="7073"/>
    <cellStyle name="標準 26 2 4 2 4" xfId="1317"/>
    <cellStyle name="標準 26 2 4 2 4 2" xfId="3612"/>
    <cellStyle name="標準 26 2 4 2 4 2 2" xfId="8878"/>
    <cellStyle name="標準 26 2 4 2 4 3" xfId="6584"/>
    <cellStyle name="標準 26 2 4 2 5" xfId="3613"/>
    <cellStyle name="標準 26 2 4 2 5 2" xfId="8879"/>
    <cellStyle name="標準 26 2 4 2 6" xfId="5536"/>
    <cellStyle name="標準 26 2 4 3" xfId="634"/>
    <cellStyle name="標準 26 2 4 3 2" xfId="2171"/>
    <cellStyle name="標準 26 2 4 3 2 2" xfId="3614"/>
    <cellStyle name="標準 26 2 4 3 2 2 2" xfId="8880"/>
    <cellStyle name="標準 26 2 4 3 2 3" xfId="3615"/>
    <cellStyle name="標準 26 2 4 3 2 3 2" xfId="8881"/>
    <cellStyle name="標準 26 2 4 3 2 4" xfId="7438"/>
    <cellStyle name="標準 26 2 4 3 3" xfId="1169"/>
    <cellStyle name="標準 26 2 4 3 3 2" xfId="3616"/>
    <cellStyle name="標準 26 2 4 3 3 2 2" xfId="8882"/>
    <cellStyle name="標準 26 2 4 3 3 3" xfId="6436"/>
    <cellStyle name="標準 26 2 4 3 4" xfId="3617"/>
    <cellStyle name="標準 26 2 4 3 4 2" xfId="8883"/>
    <cellStyle name="標準 26 2 4 3 5" xfId="5901"/>
    <cellStyle name="標準 26 2 4 4" xfId="484"/>
    <cellStyle name="標準 26 2 4 4 2" xfId="2023"/>
    <cellStyle name="標準 26 2 4 4 2 2" xfId="3618"/>
    <cellStyle name="標準 26 2 4 4 2 2 2" xfId="8884"/>
    <cellStyle name="標準 26 2 4 4 2 3" xfId="7290"/>
    <cellStyle name="標準 26 2 4 4 3" xfId="3619"/>
    <cellStyle name="標準 26 2 4 4 3 2" xfId="8885"/>
    <cellStyle name="標準 26 2 4 4 4" xfId="5751"/>
    <cellStyle name="標準 26 2 4 5" xfId="1537"/>
    <cellStyle name="標準 26 2 4 5 2" xfId="3620"/>
    <cellStyle name="標準 26 2 4 5 2 2" xfId="8886"/>
    <cellStyle name="標準 26 2 4 5 3" xfId="6804"/>
    <cellStyle name="標準 26 2 4 6" xfId="1019"/>
    <cellStyle name="標準 26 2 4 6 2" xfId="3621"/>
    <cellStyle name="標準 26 2 4 6 2 2" xfId="8887"/>
    <cellStyle name="標準 26 2 4 6 3" xfId="6286"/>
    <cellStyle name="標準 26 2 4 7" xfId="3622"/>
    <cellStyle name="標準 26 2 4 7 2" xfId="8888"/>
    <cellStyle name="標準 26 2 4 8" xfId="5388"/>
    <cellStyle name="標準 26 2 5" xfId="164"/>
    <cellStyle name="標準 26 2 5 2" xfId="291"/>
    <cellStyle name="標準 26 2 5 2 2" xfId="804"/>
    <cellStyle name="標準 26 2 5 2 2 2" xfId="2341"/>
    <cellStyle name="標準 26 2 5 2 2 2 2" xfId="3623"/>
    <cellStyle name="標準 26 2 5 2 2 2 2 2" xfId="8889"/>
    <cellStyle name="標準 26 2 5 2 2 2 3" xfId="7608"/>
    <cellStyle name="標準 26 2 5 2 2 3" xfId="3624"/>
    <cellStyle name="標準 26 2 5 2 2 3 2" xfId="8890"/>
    <cellStyle name="標準 26 2 5 2 2 4" xfId="6071"/>
    <cellStyle name="標準 26 2 5 2 3" xfId="1828"/>
    <cellStyle name="標準 26 2 5 2 3 2" xfId="3625"/>
    <cellStyle name="標準 26 2 5 2 3 2 2" xfId="8891"/>
    <cellStyle name="標準 26 2 5 2 3 3" xfId="7095"/>
    <cellStyle name="標準 26 2 5 2 4" xfId="1339"/>
    <cellStyle name="標準 26 2 5 2 4 2" xfId="3626"/>
    <cellStyle name="標準 26 2 5 2 4 2 2" xfId="8892"/>
    <cellStyle name="標準 26 2 5 2 4 3" xfId="6606"/>
    <cellStyle name="標準 26 2 5 2 5" xfId="3627"/>
    <cellStyle name="標準 26 2 5 2 5 2" xfId="8893"/>
    <cellStyle name="標準 26 2 5 2 6" xfId="5558"/>
    <cellStyle name="標準 26 2 5 3" xfId="677"/>
    <cellStyle name="標準 26 2 5 3 2" xfId="2214"/>
    <cellStyle name="標準 26 2 5 3 2 2" xfId="3628"/>
    <cellStyle name="標準 26 2 5 3 2 2 2" xfId="8894"/>
    <cellStyle name="標準 26 2 5 3 2 3" xfId="3629"/>
    <cellStyle name="標準 26 2 5 3 2 3 2" xfId="8895"/>
    <cellStyle name="標準 26 2 5 3 2 4" xfId="7481"/>
    <cellStyle name="標準 26 2 5 3 3" xfId="1212"/>
    <cellStyle name="標準 26 2 5 3 3 2" xfId="3630"/>
    <cellStyle name="標準 26 2 5 3 3 2 2" xfId="8896"/>
    <cellStyle name="標準 26 2 5 3 3 3" xfId="6479"/>
    <cellStyle name="標準 26 2 5 3 4" xfId="3631"/>
    <cellStyle name="標準 26 2 5 3 4 2" xfId="8897"/>
    <cellStyle name="標準 26 2 5 3 5" xfId="5944"/>
    <cellStyle name="標準 26 2 5 4" xfId="506"/>
    <cellStyle name="標準 26 2 5 4 2" xfId="2043"/>
    <cellStyle name="標準 26 2 5 4 2 2" xfId="3632"/>
    <cellStyle name="標準 26 2 5 4 2 2 2" xfId="8898"/>
    <cellStyle name="標準 26 2 5 4 2 3" xfId="7310"/>
    <cellStyle name="標準 26 2 5 4 3" xfId="3633"/>
    <cellStyle name="標準 26 2 5 4 3 2" xfId="8899"/>
    <cellStyle name="標準 26 2 5 4 4" xfId="5773"/>
    <cellStyle name="標準 26 2 5 5" xfId="1551"/>
    <cellStyle name="標準 26 2 5 5 2" xfId="3634"/>
    <cellStyle name="標準 26 2 5 5 2 2" xfId="8900"/>
    <cellStyle name="標準 26 2 5 5 3" xfId="6818"/>
    <cellStyle name="標準 26 2 5 6" xfId="1041"/>
    <cellStyle name="標準 26 2 5 6 2" xfId="3635"/>
    <cellStyle name="標準 26 2 5 6 2 2" xfId="8901"/>
    <cellStyle name="標準 26 2 5 6 3" xfId="6308"/>
    <cellStyle name="標準 26 2 5 7" xfId="3636"/>
    <cellStyle name="標準 26 2 5 7 2" xfId="8902"/>
    <cellStyle name="標準 26 2 5 8" xfId="5431"/>
    <cellStyle name="標準 26 2 6" xfId="186"/>
    <cellStyle name="標準 26 2 6 2" xfId="313"/>
    <cellStyle name="標準 26 2 6 2 2" xfId="826"/>
    <cellStyle name="標準 26 2 6 2 2 2" xfId="2363"/>
    <cellStyle name="標準 26 2 6 2 2 2 2" xfId="3637"/>
    <cellStyle name="標準 26 2 6 2 2 2 2 2" xfId="8903"/>
    <cellStyle name="標準 26 2 6 2 2 2 3" xfId="7630"/>
    <cellStyle name="標準 26 2 6 2 2 3" xfId="3638"/>
    <cellStyle name="標準 26 2 6 2 2 3 2" xfId="8904"/>
    <cellStyle name="標準 26 2 6 2 2 4" xfId="6093"/>
    <cellStyle name="標準 26 2 6 2 3" xfId="1850"/>
    <cellStyle name="標準 26 2 6 2 3 2" xfId="3639"/>
    <cellStyle name="標準 26 2 6 2 3 2 2" xfId="8905"/>
    <cellStyle name="標準 26 2 6 2 3 3" xfId="7117"/>
    <cellStyle name="標準 26 2 6 2 4" xfId="1361"/>
    <cellStyle name="標準 26 2 6 2 4 2" xfId="3640"/>
    <cellStyle name="標準 26 2 6 2 4 2 2" xfId="8906"/>
    <cellStyle name="標準 26 2 6 2 4 3" xfId="6628"/>
    <cellStyle name="標準 26 2 6 2 5" xfId="3641"/>
    <cellStyle name="標準 26 2 6 2 5 2" xfId="8907"/>
    <cellStyle name="標準 26 2 6 2 6" xfId="5580"/>
    <cellStyle name="標準 26 2 6 3" xfId="699"/>
    <cellStyle name="標準 26 2 6 3 2" xfId="2236"/>
    <cellStyle name="標準 26 2 6 3 2 2" xfId="3642"/>
    <cellStyle name="標準 26 2 6 3 2 2 2" xfId="8908"/>
    <cellStyle name="標準 26 2 6 3 2 3" xfId="3643"/>
    <cellStyle name="標準 26 2 6 3 2 3 2" xfId="8909"/>
    <cellStyle name="標準 26 2 6 3 2 4" xfId="7503"/>
    <cellStyle name="標準 26 2 6 3 3" xfId="1234"/>
    <cellStyle name="標準 26 2 6 3 3 2" xfId="3644"/>
    <cellStyle name="標準 26 2 6 3 3 2 2" xfId="8910"/>
    <cellStyle name="標準 26 2 6 3 3 3" xfId="6501"/>
    <cellStyle name="標準 26 2 6 3 4" xfId="3645"/>
    <cellStyle name="標準 26 2 6 3 4 2" xfId="8911"/>
    <cellStyle name="標準 26 2 6 3 5" xfId="5966"/>
    <cellStyle name="標準 26 2 6 4" xfId="528"/>
    <cellStyle name="標準 26 2 6 4 2" xfId="2065"/>
    <cellStyle name="標準 26 2 6 4 2 2" xfId="3646"/>
    <cellStyle name="標準 26 2 6 4 2 2 2" xfId="8912"/>
    <cellStyle name="標準 26 2 6 4 2 3" xfId="7332"/>
    <cellStyle name="標準 26 2 6 4 3" xfId="3647"/>
    <cellStyle name="標準 26 2 6 4 3 2" xfId="8913"/>
    <cellStyle name="標準 26 2 6 4 4" xfId="5795"/>
    <cellStyle name="標準 26 2 6 5" xfId="1565"/>
    <cellStyle name="標準 26 2 6 5 2" xfId="3648"/>
    <cellStyle name="標準 26 2 6 5 2 2" xfId="8914"/>
    <cellStyle name="標準 26 2 6 5 3" xfId="6832"/>
    <cellStyle name="標準 26 2 6 6" xfId="1063"/>
    <cellStyle name="標準 26 2 6 6 2" xfId="3649"/>
    <cellStyle name="標準 26 2 6 6 2 2" xfId="8915"/>
    <cellStyle name="標準 26 2 6 6 3" xfId="6330"/>
    <cellStyle name="標準 26 2 6 7" xfId="3650"/>
    <cellStyle name="標準 26 2 6 7 2" xfId="8916"/>
    <cellStyle name="標準 26 2 6 8" xfId="5453"/>
    <cellStyle name="標準 26 2 7" xfId="208"/>
    <cellStyle name="標準 26 2 7 2" xfId="335"/>
    <cellStyle name="標準 26 2 7 2 2" xfId="848"/>
    <cellStyle name="標準 26 2 7 2 2 2" xfId="2385"/>
    <cellStyle name="標準 26 2 7 2 2 2 2" xfId="3651"/>
    <cellStyle name="標準 26 2 7 2 2 2 2 2" xfId="8917"/>
    <cellStyle name="標準 26 2 7 2 2 2 3" xfId="7652"/>
    <cellStyle name="標準 26 2 7 2 2 3" xfId="3652"/>
    <cellStyle name="標準 26 2 7 2 2 3 2" xfId="8918"/>
    <cellStyle name="標準 26 2 7 2 2 4" xfId="6115"/>
    <cellStyle name="標準 26 2 7 2 3" xfId="1872"/>
    <cellStyle name="標準 26 2 7 2 3 2" xfId="3653"/>
    <cellStyle name="標準 26 2 7 2 3 2 2" xfId="8919"/>
    <cellStyle name="標準 26 2 7 2 3 3" xfId="7139"/>
    <cellStyle name="標準 26 2 7 2 4" xfId="1383"/>
    <cellStyle name="標準 26 2 7 2 4 2" xfId="3654"/>
    <cellStyle name="標準 26 2 7 2 4 2 2" xfId="8920"/>
    <cellStyle name="標準 26 2 7 2 4 3" xfId="6650"/>
    <cellStyle name="標準 26 2 7 2 5" xfId="3655"/>
    <cellStyle name="標準 26 2 7 2 5 2" xfId="8921"/>
    <cellStyle name="標準 26 2 7 2 6" xfId="5602"/>
    <cellStyle name="標準 26 2 7 3" xfId="721"/>
    <cellStyle name="標準 26 2 7 3 2" xfId="2258"/>
    <cellStyle name="標準 26 2 7 3 2 2" xfId="3656"/>
    <cellStyle name="標準 26 2 7 3 2 2 2" xfId="8922"/>
    <cellStyle name="標準 26 2 7 3 2 3" xfId="3657"/>
    <cellStyle name="標準 26 2 7 3 2 3 2" xfId="8923"/>
    <cellStyle name="標準 26 2 7 3 2 4" xfId="7525"/>
    <cellStyle name="標準 26 2 7 3 3" xfId="1256"/>
    <cellStyle name="標準 26 2 7 3 3 2" xfId="3658"/>
    <cellStyle name="標準 26 2 7 3 3 2 2" xfId="8924"/>
    <cellStyle name="標準 26 2 7 3 3 3" xfId="6523"/>
    <cellStyle name="標準 26 2 7 3 4" xfId="3659"/>
    <cellStyle name="標準 26 2 7 3 4 2" xfId="8925"/>
    <cellStyle name="標準 26 2 7 3 5" xfId="5988"/>
    <cellStyle name="標準 26 2 7 4" xfId="550"/>
    <cellStyle name="標準 26 2 7 4 2" xfId="2087"/>
    <cellStyle name="標準 26 2 7 4 2 2" xfId="3660"/>
    <cellStyle name="標準 26 2 7 4 2 2 2" xfId="8926"/>
    <cellStyle name="標準 26 2 7 4 2 3" xfId="7354"/>
    <cellStyle name="標準 26 2 7 4 3" xfId="3661"/>
    <cellStyle name="標準 26 2 7 4 3 2" xfId="8927"/>
    <cellStyle name="標準 26 2 7 4 4" xfId="5817"/>
    <cellStyle name="標準 26 2 7 5" xfId="1579"/>
    <cellStyle name="標準 26 2 7 5 2" xfId="3662"/>
    <cellStyle name="標準 26 2 7 5 2 2" xfId="8928"/>
    <cellStyle name="標準 26 2 7 5 3" xfId="6846"/>
    <cellStyle name="標準 26 2 7 6" xfId="1085"/>
    <cellStyle name="標準 26 2 7 6 2" xfId="3663"/>
    <cellStyle name="標準 26 2 7 6 2 2" xfId="8929"/>
    <cellStyle name="標準 26 2 7 6 3" xfId="6352"/>
    <cellStyle name="標準 26 2 7 7" xfId="3664"/>
    <cellStyle name="標準 26 2 7 7 2" xfId="8930"/>
    <cellStyle name="標準 26 2 7 8" xfId="5475"/>
    <cellStyle name="標準 26 2 8" xfId="357"/>
    <cellStyle name="標準 26 2 8 2" xfId="870"/>
    <cellStyle name="標準 26 2 8 2 2" xfId="2407"/>
    <cellStyle name="標準 26 2 8 2 2 2" xfId="3665"/>
    <cellStyle name="標準 26 2 8 2 2 2 2" xfId="8931"/>
    <cellStyle name="標準 26 2 8 2 2 3" xfId="3666"/>
    <cellStyle name="標準 26 2 8 2 2 3 2" xfId="8932"/>
    <cellStyle name="標準 26 2 8 2 2 4" xfId="7674"/>
    <cellStyle name="標準 26 2 8 2 3" xfId="1405"/>
    <cellStyle name="標準 26 2 8 2 3 2" xfId="3667"/>
    <cellStyle name="標準 26 2 8 2 3 2 2" xfId="8933"/>
    <cellStyle name="標準 26 2 8 2 3 3" xfId="6672"/>
    <cellStyle name="標準 26 2 8 2 4" xfId="3668"/>
    <cellStyle name="標準 26 2 8 2 4 2" xfId="8934"/>
    <cellStyle name="標準 26 2 8 2 5" xfId="6137"/>
    <cellStyle name="標準 26 2 8 3" xfId="572"/>
    <cellStyle name="標準 26 2 8 3 2" xfId="2109"/>
    <cellStyle name="標準 26 2 8 3 2 2" xfId="3669"/>
    <cellStyle name="標準 26 2 8 3 2 2 2" xfId="8935"/>
    <cellStyle name="標準 26 2 8 3 2 3" xfId="7376"/>
    <cellStyle name="標準 26 2 8 3 3" xfId="3670"/>
    <cellStyle name="標準 26 2 8 3 3 2" xfId="8936"/>
    <cellStyle name="標準 26 2 8 3 4" xfId="5839"/>
    <cellStyle name="標準 26 2 8 4" xfId="1593"/>
    <cellStyle name="標準 26 2 8 4 2" xfId="3671"/>
    <cellStyle name="標準 26 2 8 4 2 2" xfId="8937"/>
    <cellStyle name="標準 26 2 8 4 3" xfId="6860"/>
    <cellStyle name="標準 26 2 8 5" xfId="1107"/>
    <cellStyle name="標準 26 2 8 5 2" xfId="3672"/>
    <cellStyle name="標準 26 2 8 5 2 2" xfId="8938"/>
    <cellStyle name="標準 26 2 8 5 3" xfId="6374"/>
    <cellStyle name="標準 26 2 8 6" xfId="3673"/>
    <cellStyle name="標準 26 2 8 6 2" xfId="8939"/>
    <cellStyle name="標準 26 2 8 7" xfId="5624"/>
    <cellStyle name="標準 26 2 9" xfId="226"/>
    <cellStyle name="標準 26 2 9 2" xfId="739"/>
    <cellStyle name="標準 26 2 9 2 2" xfId="2276"/>
    <cellStyle name="標準 26 2 9 2 2 2" xfId="3674"/>
    <cellStyle name="標準 26 2 9 2 2 2 2" xfId="8940"/>
    <cellStyle name="標準 26 2 9 2 2 3" xfId="7543"/>
    <cellStyle name="標準 26 2 9 2 3" xfId="1274"/>
    <cellStyle name="標準 26 2 9 2 3 2" xfId="3675"/>
    <cellStyle name="標準 26 2 9 2 3 2 2" xfId="8941"/>
    <cellStyle name="標準 26 2 9 2 3 3" xfId="6541"/>
    <cellStyle name="標準 26 2 9 2 4" xfId="3676"/>
    <cellStyle name="標準 26 2 9 2 4 2" xfId="8942"/>
    <cellStyle name="標準 26 2 9 2 5" xfId="6006"/>
    <cellStyle name="標準 26 2 9 3" xfId="594"/>
    <cellStyle name="標準 26 2 9 3 2" xfId="2131"/>
    <cellStyle name="標準 26 2 9 3 2 2" xfId="3677"/>
    <cellStyle name="標準 26 2 9 3 2 2 2" xfId="8943"/>
    <cellStyle name="標準 26 2 9 3 2 3" xfId="7398"/>
    <cellStyle name="標準 26 2 9 3 3" xfId="3678"/>
    <cellStyle name="標準 26 2 9 3 3 2" xfId="8944"/>
    <cellStyle name="標準 26 2 9 3 4" xfId="5861"/>
    <cellStyle name="標準 26 2 9 4" xfId="1610"/>
    <cellStyle name="標準 26 2 9 4 2" xfId="3679"/>
    <cellStyle name="標準 26 2 9 4 2 2" xfId="8945"/>
    <cellStyle name="標準 26 2 9 4 3" xfId="6877"/>
    <cellStyle name="標準 26 2 9 5" xfId="1129"/>
    <cellStyle name="標準 26 2 9 5 2" xfId="3680"/>
    <cellStyle name="標準 26 2 9 5 2 2" xfId="8946"/>
    <cellStyle name="標準 26 2 9 5 3" xfId="6396"/>
    <cellStyle name="標準 26 2 9 6" xfId="3681"/>
    <cellStyle name="標準 26 2 9 6 2" xfId="8947"/>
    <cellStyle name="標準 26 2 9 7" xfId="5493"/>
    <cellStyle name="標準 26 20" xfId="1908"/>
    <cellStyle name="標準 26 20 2" xfId="3682"/>
    <cellStyle name="標準 26 20 2 2" xfId="8948"/>
    <cellStyle name="標準 26 20 3" xfId="3683"/>
    <cellStyle name="標準 26 20 3 2" xfId="8949"/>
    <cellStyle name="標準 26 20 4" xfId="7175"/>
    <cellStyle name="標準 26 21" xfId="1930"/>
    <cellStyle name="標準 26 21 2" xfId="3684"/>
    <cellStyle name="標準 26 21 2 2" xfId="8950"/>
    <cellStyle name="標準 26 21 3" xfId="3685"/>
    <cellStyle name="標準 26 21 3 2" xfId="8951"/>
    <cellStyle name="標準 26 21 4" xfId="7197"/>
    <cellStyle name="標準 26 22" xfId="1952"/>
    <cellStyle name="標準 26 22 2" xfId="3686"/>
    <cellStyle name="標準 26 22 2 2" xfId="8952"/>
    <cellStyle name="標準 26 22 3" xfId="3687"/>
    <cellStyle name="標準 26 22 3 2" xfId="8953"/>
    <cellStyle name="標準 26 22 4" xfId="7219"/>
    <cellStyle name="標準 26 23" xfId="1974"/>
    <cellStyle name="標準 26 23 2" xfId="3688"/>
    <cellStyle name="標準 26 23 2 2" xfId="8954"/>
    <cellStyle name="標準 26 23 3" xfId="3689"/>
    <cellStyle name="標準 26 23 3 2" xfId="8955"/>
    <cellStyle name="標準 26 23 4" xfId="7241"/>
    <cellStyle name="標準 26 24" xfId="1508"/>
    <cellStyle name="標準 26 24 2" xfId="3690"/>
    <cellStyle name="標準 26 24 2 2" xfId="8956"/>
    <cellStyle name="標準 26 24 3" xfId="3691"/>
    <cellStyle name="標準 26 24 3 2" xfId="8957"/>
    <cellStyle name="標準 26 24 4" xfId="6775"/>
    <cellStyle name="標準 26 25" xfId="973"/>
    <cellStyle name="標準 26 25 2" xfId="3692"/>
    <cellStyle name="標準 26 25 2 2" xfId="8958"/>
    <cellStyle name="標準 26 25 3" xfId="6240"/>
    <cellStyle name="標準 26 26" xfId="2505"/>
    <cellStyle name="標準 26 26 2" xfId="7772"/>
    <cellStyle name="標準 26 27" xfId="2527"/>
    <cellStyle name="標準 26 27 2" xfId="7794"/>
    <cellStyle name="標準 26 28" xfId="2549"/>
    <cellStyle name="標準 26 28 2" xfId="7816"/>
    <cellStyle name="標準 26 29" xfId="3693"/>
    <cellStyle name="標準 26 29 2" xfId="8959"/>
    <cellStyle name="標準 26 3" xfId="102"/>
    <cellStyle name="標準 26 3 10" xfId="406"/>
    <cellStyle name="標準 26 3 10 2" xfId="623"/>
    <cellStyle name="標準 26 3 10 2 2" xfId="2160"/>
    <cellStyle name="標準 26 3 10 2 2 2" xfId="3694"/>
    <cellStyle name="標準 26 3 10 2 2 2 2" xfId="8960"/>
    <cellStyle name="標準 26 3 10 2 2 3" xfId="7427"/>
    <cellStyle name="標準 26 3 10 2 3" xfId="3695"/>
    <cellStyle name="標準 26 3 10 2 3 2" xfId="8961"/>
    <cellStyle name="標準 26 3 10 2 4" xfId="5890"/>
    <cellStyle name="標準 26 3 10 3" xfId="1667"/>
    <cellStyle name="標準 26 3 10 3 2" xfId="3696"/>
    <cellStyle name="標準 26 3 10 3 2 2" xfId="8962"/>
    <cellStyle name="標準 26 3 10 3 3" xfId="6934"/>
    <cellStyle name="標準 26 3 10 4" xfId="1158"/>
    <cellStyle name="標準 26 3 10 4 2" xfId="3697"/>
    <cellStyle name="標準 26 3 10 4 2 2" xfId="8963"/>
    <cellStyle name="標準 26 3 10 4 3" xfId="6425"/>
    <cellStyle name="標準 26 3 10 5" xfId="3698"/>
    <cellStyle name="標準 26 3 10 5 2" xfId="8964"/>
    <cellStyle name="標準 26 3 10 6" xfId="5673"/>
    <cellStyle name="標準 26 3 11" xfId="428"/>
    <cellStyle name="標準 26 3 11 2" xfId="919"/>
    <cellStyle name="標準 26 3 11 2 2" xfId="2456"/>
    <cellStyle name="標準 26 3 11 2 2 2" xfId="3699"/>
    <cellStyle name="標準 26 3 11 2 2 2 2" xfId="8965"/>
    <cellStyle name="標準 26 3 11 2 2 3" xfId="7723"/>
    <cellStyle name="標準 26 3 11 2 3" xfId="3700"/>
    <cellStyle name="標準 26 3 11 2 3 2" xfId="8966"/>
    <cellStyle name="標準 26 3 11 2 4" xfId="6186"/>
    <cellStyle name="標準 26 3 11 3" xfId="1684"/>
    <cellStyle name="標準 26 3 11 3 2" xfId="3701"/>
    <cellStyle name="標準 26 3 11 3 2 2" xfId="8967"/>
    <cellStyle name="標準 26 3 11 3 3" xfId="6951"/>
    <cellStyle name="標準 26 3 11 4" xfId="1454"/>
    <cellStyle name="標準 26 3 11 4 2" xfId="3702"/>
    <cellStyle name="標準 26 3 11 4 2 2" xfId="8968"/>
    <cellStyle name="標準 26 3 11 4 3" xfId="6721"/>
    <cellStyle name="標準 26 3 11 5" xfId="3703"/>
    <cellStyle name="標準 26 3 11 5 2" xfId="8969"/>
    <cellStyle name="標準 26 3 11 6" xfId="5695"/>
    <cellStyle name="標準 26 3 12" xfId="941"/>
    <cellStyle name="標準 26 3 12 2" xfId="2476"/>
    <cellStyle name="標準 26 3 12 2 2" xfId="3704"/>
    <cellStyle name="標準 26 3 12 2 2 2" xfId="8970"/>
    <cellStyle name="標準 26 3 12 2 3" xfId="3705"/>
    <cellStyle name="標準 26 3 12 2 3 2" xfId="8971"/>
    <cellStyle name="標準 26 3 12 2 4" xfId="7743"/>
    <cellStyle name="標準 26 3 12 3" xfId="1706"/>
    <cellStyle name="標準 26 3 12 3 2" xfId="3706"/>
    <cellStyle name="標準 26 3 12 3 2 2" xfId="8972"/>
    <cellStyle name="標準 26 3 12 3 3" xfId="6973"/>
    <cellStyle name="標準 26 3 12 4" xfId="1476"/>
    <cellStyle name="標準 26 3 12 4 2" xfId="3707"/>
    <cellStyle name="標準 26 3 12 4 2 2" xfId="8973"/>
    <cellStyle name="標準 26 3 12 4 3" xfId="6743"/>
    <cellStyle name="標準 26 3 12 5" xfId="3708"/>
    <cellStyle name="標準 26 3 12 5 2" xfId="8974"/>
    <cellStyle name="標準 26 3 12 6" xfId="6208"/>
    <cellStyle name="標準 26 3 13" xfId="963"/>
    <cellStyle name="標準 26 3 13 2" xfId="2495"/>
    <cellStyle name="標準 26 3 13 2 2" xfId="3709"/>
    <cellStyle name="標準 26 3 13 2 2 2" xfId="8975"/>
    <cellStyle name="標準 26 3 13 2 3" xfId="3710"/>
    <cellStyle name="標準 26 3 13 2 3 2" xfId="8976"/>
    <cellStyle name="標準 26 3 13 2 4" xfId="7762"/>
    <cellStyle name="標準 26 3 13 3" xfId="1728"/>
    <cellStyle name="標準 26 3 13 3 2" xfId="3711"/>
    <cellStyle name="標準 26 3 13 3 2 2" xfId="8977"/>
    <cellStyle name="標準 26 3 13 3 3" xfId="6995"/>
    <cellStyle name="標準 26 3 13 4" xfId="1498"/>
    <cellStyle name="標準 26 3 13 4 2" xfId="3712"/>
    <cellStyle name="標準 26 3 13 4 2 2" xfId="8978"/>
    <cellStyle name="標準 26 3 13 4 3" xfId="6765"/>
    <cellStyle name="標準 26 3 13 5" xfId="3713"/>
    <cellStyle name="標準 26 3 13 5 2" xfId="8979"/>
    <cellStyle name="標準 26 3 13 6" xfId="6230"/>
    <cellStyle name="標準 26 3 14" xfId="445"/>
    <cellStyle name="標準 26 3 14 2" xfId="1750"/>
    <cellStyle name="標準 26 3 14 2 2" xfId="3714"/>
    <cellStyle name="標準 26 3 14 2 2 2" xfId="8980"/>
    <cellStyle name="標準 26 3 14 2 3" xfId="7017"/>
    <cellStyle name="標準 26 3 14 3" xfId="3715"/>
    <cellStyle name="標準 26 3 14 3 2" xfId="8981"/>
    <cellStyle name="標準 26 3 14 4" xfId="5712"/>
    <cellStyle name="標準 26 3 15" xfId="1767"/>
    <cellStyle name="標準 26 3 15 2" xfId="3716"/>
    <cellStyle name="標準 26 3 15 2 2" xfId="8982"/>
    <cellStyle name="標準 26 3 15 3" xfId="3717"/>
    <cellStyle name="標準 26 3 15 3 2" xfId="8983"/>
    <cellStyle name="標準 26 3 15 4" xfId="7034"/>
    <cellStyle name="標準 26 3 16" xfId="1899"/>
    <cellStyle name="標準 26 3 16 2" xfId="3718"/>
    <cellStyle name="標準 26 3 16 2 2" xfId="8984"/>
    <cellStyle name="標準 26 3 16 3" xfId="3719"/>
    <cellStyle name="標準 26 3 16 3 2" xfId="8985"/>
    <cellStyle name="標準 26 3 16 4" xfId="7166"/>
    <cellStyle name="標準 26 3 17" xfId="1921"/>
    <cellStyle name="標準 26 3 17 2" xfId="3720"/>
    <cellStyle name="標準 26 3 17 2 2" xfId="8986"/>
    <cellStyle name="標準 26 3 17 3" xfId="3721"/>
    <cellStyle name="標準 26 3 17 3 2" xfId="8987"/>
    <cellStyle name="標準 26 3 17 4" xfId="7188"/>
    <cellStyle name="標準 26 3 18" xfId="1943"/>
    <cellStyle name="標準 26 3 18 2" xfId="3722"/>
    <cellStyle name="標準 26 3 18 2 2" xfId="8988"/>
    <cellStyle name="標準 26 3 18 3" xfId="3723"/>
    <cellStyle name="標準 26 3 18 3 2" xfId="8989"/>
    <cellStyle name="標準 26 3 18 4" xfId="7210"/>
    <cellStyle name="標準 26 3 19" xfId="1965"/>
    <cellStyle name="標準 26 3 19 2" xfId="3724"/>
    <cellStyle name="標準 26 3 19 2 2" xfId="8990"/>
    <cellStyle name="標準 26 3 19 3" xfId="3725"/>
    <cellStyle name="標準 26 3 19 3 2" xfId="8991"/>
    <cellStyle name="標準 26 3 19 4" xfId="7232"/>
    <cellStyle name="標準 26 3 2" xfId="143"/>
    <cellStyle name="標準 26 3 2 2" xfId="252"/>
    <cellStyle name="標準 26 3 2 2 2" xfId="765"/>
    <cellStyle name="標準 26 3 2 2 2 2" xfId="2302"/>
    <cellStyle name="標準 26 3 2 2 2 2 2" xfId="3726"/>
    <cellStyle name="標準 26 3 2 2 2 2 2 2" xfId="8992"/>
    <cellStyle name="標準 26 3 2 2 2 2 3" xfId="7569"/>
    <cellStyle name="標準 26 3 2 2 2 3" xfId="3727"/>
    <cellStyle name="標準 26 3 2 2 2 3 2" xfId="8993"/>
    <cellStyle name="標準 26 3 2 2 2 4" xfId="6032"/>
    <cellStyle name="標準 26 3 2 2 3" xfId="1650"/>
    <cellStyle name="標準 26 3 2 2 3 2" xfId="3728"/>
    <cellStyle name="標準 26 3 2 2 3 2 2" xfId="8994"/>
    <cellStyle name="標準 26 3 2 2 3 3" xfId="3729"/>
    <cellStyle name="標準 26 3 2 2 3 3 2" xfId="8995"/>
    <cellStyle name="標準 26 3 2 2 3 4" xfId="6917"/>
    <cellStyle name="標準 26 3 2 2 4" xfId="1300"/>
    <cellStyle name="標準 26 3 2 2 4 2" xfId="3730"/>
    <cellStyle name="標準 26 3 2 2 4 2 2" xfId="8996"/>
    <cellStyle name="標準 26 3 2 2 4 3" xfId="6567"/>
    <cellStyle name="標準 26 3 2 2 5" xfId="3731"/>
    <cellStyle name="標準 26 3 2 2 5 2" xfId="8997"/>
    <cellStyle name="標準 26 3 2 2 6" xfId="5519"/>
    <cellStyle name="標準 26 3 2 3" xfId="660"/>
    <cellStyle name="標準 26 3 2 3 2" xfId="2197"/>
    <cellStyle name="標準 26 3 2 3 2 2" xfId="3732"/>
    <cellStyle name="標準 26 3 2 3 2 2 2" xfId="8998"/>
    <cellStyle name="標準 26 3 2 3 2 3" xfId="3733"/>
    <cellStyle name="標準 26 3 2 3 2 3 2" xfId="8999"/>
    <cellStyle name="標準 26 3 2 3 2 4" xfId="7464"/>
    <cellStyle name="標準 26 3 2 3 3" xfId="1789"/>
    <cellStyle name="標準 26 3 2 3 3 2" xfId="3734"/>
    <cellStyle name="標準 26 3 2 3 3 2 2" xfId="9000"/>
    <cellStyle name="標準 26 3 2 3 3 3" xfId="7056"/>
    <cellStyle name="標準 26 3 2 3 4" xfId="1195"/>
    <cellStyle name="標準 26 3 2 3 4 2" xfId="3735"/>
    <cellStyle name="標準 26 3 2 3 4 2 2" xfId="9001"/>
    <cellStyle name="標準 26 3 2 3 4 3" xfId="6462"/>
    <cellStyle name="標準 26 3 2 3 5" xfId="3736"/>
    <cellStyle name="標準 26 3 2 3 5 2" xfId="9002"/>
    <cellStyle name="標準 26 3 2 3 6" xfId="5927"/>
    <cellStyle name="標準 26 3 2 4" xfId="467"/>
    <cellStyle name="標準 26 3 2 4 2" xfId="2011"/>
    <cellStyle name="標準 26 3 2 4 2 2" xfId="3737"/>
    <cellStyle name="標準 26 3 2 4 2 2 2" xfId="9003"/>
    <cellStyle name="標準 26 3 2 4 2 3" xfId="7278"/>
    <cellStyle name="標準 26 3 2 4 3" xfId="3738"/>
    <cellStyle name="標準 26 3 2 4 3 2" xfId="9004"/>
    <cellStyle name="標準 26 3 2 4 4" xfId="5734"/>
    <cellStyle name="標準 26 3 2 5" xfId="1521"/>
    <cellStyle name="標準 26 3 2 5 2" xfId="3739"/>
    <cellStyle name="標準 26 3 2 5 2 2" xfId="9005"/>
    <cellStyle name="標準 26 3 2 5 3" xfId="3740"/>
    <cellStyle name="標準 26 3 2 5 3 2" xfId="9006"/>
    <cellStyle name="標準 26 3 2 5 4" xfId="6788"/>
    <cellStyle name="標準 26 3 2 6" xfId="1002"/>
    <cellStyle name="標準 26 3 2 6 2" xfId="3741"/>
    <cellStyle name="標準 26 3 2 6 2 2" xfId="9007"/>
    <cellStyle name="標準 26 3 2 6 3" xfId="6269"/>
    <cellStyle name="標準 26 3 2 7" xfId="3742"/>
    <cellStyle name="標準 26 3 2 7 2" xfId="9008"/>
    <cellStyle name="標準 26 3 2 8" xfId="5414"/>
    <cellStyle name="標準 26 3 20" xfId="1992"/>
    <cellStyle name="標準 26 3 20 2" xfId="3743"/>
    <cellStyle name="標準 26 3 20 2 2" xfId="9009"/>
    <cellStyle name="標準 26 3 20 3" xfId="3744"/>
    <cellStyle name="標準 26 3 20 3 2" xfId="9010"/>
    <cellStyle name="標準 26 3 20 4" xfId="7259"/>
    <cellStyle name="標準 26 3 21" xfId="1511"/>
    <cellStyle name="標準 26 3 21 2" xfId="3745"/>
    <cellStyle name="標準 26 3 21 2 2" xfId="9011"/>
    <cellStyle name="標準 26 3 21 3" xfId="3746"/>
    <cellStyle name="標準 26 3 21 3 2" xfId="9012"/>
    <cellStyle name="標準 26 3 21 4" xfId="6778"/>
    <cellStyle name="標準 26 3 22" xfId="980"/>
    <cellStyle name="標準 26 3 22 2" xfId="3747"/>
    <cellStyle name="標準 26 3 22 2 2" xfId="9013"/>
    <cellStyle name="標準 26 3 22 3" xfId="6247"/>
    <cellStyle name="標準 26 3 23" xfId="2518"/>
    <cellStyle name="標準 26 3 23 2" xfId="7785"/>
    <cellStyle name="標準 26 3 24" xfId="2540"/>
    <cellStyle name="標準 26 3 24 2" xfId="7807"/>
    <cellStyle name="標準 26 3 25" xfId="2562"/>
    <cellStyle name="標準 26 3 25 2" xfId="7829"/>
    <cellStyle name="標準 26 3 26" xfId="3748"/>
    <cellStyle name="標準 26 3 26 2" xfId="9014"/>
    <cellStyle name="標準 26 3 27" xfId="5330"/>
    <cellStyle name="標準 26 3 27 2" xfId="10596"/>
    <cellStyle name="標準 26 3 28" xfId="5352"/>
    <cellStyle name="標準 26 3 28 2" xfId="10618"/>
    <cellStyle name="標準 26 3 29" xfId="10640"/>
    <cellStyle name="標準 26 3 3" xfId="120"/>
    <cellStyle name="標準 26 3 3 2" xfId="274"/>
    <cellStyle name="標準 26 3 3 2 2" xfId="787"/>
    <cellStyle name="標準 26 3 3 2 2 2" xfId="2324"/>
    <cellStyle name="標準 26 3 3 2 2 2 2" xfId="3749"/>
    <cellStyle name="標準 26 3 3 2 2 2 2 2" xfId="9015"/>
    <cellStyle name="標準 26 3 3 2 2 2 3" xfId="7591"/>
    <cellStyle name="標準 26 3 3 2 2 3" xfId="3750"/>
    <cellStyle name="標準 26 3 3 2 2 3 2" xfId="9016"/>
    <cellStyle name="標準 26 3 3 2 2 4" xfId="6054"/>
    <cellStyle name="標準 26 3 3 2 3" xfId="1811"/>
    <cellStyle name="標準 26 3 3 2 3 2" xfId="3751"/>
    <cellStyle name="標準 26 3 3 2 3 2 2" xfId="9017"/>
    <cellStyle name="標準 26 3 3 2 3 3" xfId="3752"/>
    <cellStyle name="標準 26 3 3 2 3 3 2" xfId="9018"/>
    <cellStyle name="標準 26 3 3 2 3 4" xfId="7078"/>
    <cellStyle name="標準 26 3 3 2 4" xfId="1322"/>
    <cellStyle name="標準 26 3 3 2 4 2" xfId="3753"/>
    <cellStyle name="標準 26 3 3 2 4 2 2" xfId="9019"/>
    <cellStyle name="標準 26 3 3 2 4 3" xfId="6589"/>
    <cellStyle name="標準 26 3 3 2 5" xfId="3754"/>
    <cellStyle name="標準 26 3 3 2 5 2" xfId="9020"/>
    <cellStyle name="標準 26 3 3 2 6" xfId="5541"/>
    <cellStyle name="標準 26 3 3 3" xfId="638"/>
    <cellStyle name="標準 26 3 3 3 2" xfId="2175"/>
    <cellStyle name="標準 26 3 3 3 2 2" xfId="3755"/>
    <cellStyle name="標準 26 3 3 3 2 2 2" xfId="9021"/>
    <cellStyle name="標準 26 3 3 3 2 3" xfId="3756"/>
    <cellStyle name="標準 26 3 3 3 2 3 2" xfId="9022"/>
    <cellStyle name="標準 26 3 3 3 2 4" xfId="7442"/>
    <cellStyle name="標準 26 3 3 3 3" xfId="1173"/>
    <cellStyle name="標準 26 3 3 3 3 2" xfId="3757"/>
    <cellStyle name="標準 26 3 3 3 3 2 2" xfId="9023"/>
    <cellStyle name="標準 26 3 3 3 3 3" xfId="6440"/>
    <cellStyle name="標準 26 3 3 3 4" xfId="3758"/>
    <cellStyle name="標準 26 3 3 3 4 2" xfId="9024"/>
    <cellStyle name="標準 26 3 3 3 5" xfId="5905"/>
    <cellStyle name="標準 26 3 3 4" xfId="489"/>
    <cellStyle name="標準 26 3 3 4 2" xfId="2028"/>
    <cellStyle name="標準 26 3 3 4 2 2" xfId="3759"/>
    <cellStyle name="標準 26 3 3 4 2 2 2" xfId="9025"/>
    <cellStyle name="標準 26 3 3 4 2 3" xfId="7295"/>
    <cellStyle name="標準 26 3 3 4 3" xfId="3760"/>
    <cellStyle name="標準 26 3 3 4 3 2" xfId="9026"/>
    <cellStyle name="標準 26 3 3 4 4" xfId="5756"/>
    <cellStyle name="標準 26 3 3 5" xfId="1541"/>
    <cellStyle name="標準 26 3 3 5 2" xfId="3761"/>
    <cellStyle name="標準 26 3 3 5 2 2" xfId="9027"/>
    <cellStyle name="標準 26 3 3 5 3" xfId="6808"/>
    <cellStyle name="標準 26 3 3 6" xfId="1024"/>
    <cellStyle name="標準 26 3 3 6 2" xfId="3762"/>
    <cellStyle name="標準 26 3 3 6 2 2" xfId="9028"/>
    <cellStyle name="標準 26 3 3 6 3" xfId="6291"/>
    <cellStyle name="標準 26 3 3 7" xfId="3763"/>
    <cellStyle name="標準 26 3 3 7 2" xfId="9029"/>
    <cellStyle name="標準 26 3 3 8" xfId="5392"/>
    <cellStyle name="標準 26 3 30" xfId="5376"/>
    <cellStyle name="標準 26 3 4" xfId="169"/>
    <cellStyle name="標準 26 3 4 2" xfId="296"/>
    <cellStyle name="標準 26 3 4 2 2" xfId="809"/>
    <cellStyle name="標準 26 3 4 2 2 2" xfId="2346"/>
    <cellStyle name="標準 26 3 4 2 2 2 2" xfId="3764"/>
    <cellStyle name="標準 26 3 4 2 2 2 2 2" xfId="9030"/>
    <cellStyle name="標準 26 3 4 2 2 2 3" xfId="7613"/>
    <cellStyle name="標準 26 3 4 2 2 3" xfId="3765"/>
    <cellStyle name="標準 26 3 4 2 2 3 2" xfId="9031"/>
    <cellStyle name="標準 26 3 4 2 2 4" xfId="6076"/>
    <cellStyle name="標準 26 3 4 2 3" xfId="1833"/>
    <cellStyle name="標準 26 3 4 2 3 2" xfId="3766"/>
    <cellStyle name="標準 26 3 4 2 3 2 2" xfId="9032"/>
    <cellStyle name="標準 26 3 4 2 3 3" xfId="3767"/>
    <cellStyle name="標準 26 3 4 2 3 3 2" xfId="9033"/>
    <cellStyle name="標準 26 3 4 2 3 4" xfId="7100"/>
    <cellStyle name="標準 26 3 4 2 4" xfId="1344"/>
    <cellStyle name="標準 26 3 4 2 4 2" xfId="3768"/>
    <cellStyle name="標準 26 3 4 2 4 2 2" xfId="9034"/>
    <cellStyle name="標準 26 3 4 2 4 3" xfId="6611"/>
    <cellStyle name="標準 26 3 4 2 5" xfId="3769"/>
    <cellStyle name="標準 26 3 4 2 5 2" xfId="9035"/>
    <cellStyle name="標準 26 3 4 2 6" xfId="5563"/>
    <cellStyle name="標準 26 3 4 3" xfId="682"/>
    <cellStyle name="標準 26 3 4 3 2" xfId="2219"/>
    <cellStyle name="標準 26 3 4 3 2 2" xfId="3770"/>
    <cellStyle name="標準 26 3 4 3 2 2 2" xfId="9036"/>
    <cellStyle name="標準 26 3 4 3 2 3" xfId="3771"/>
    <cellStyle name="標準 26 3 4 3 2 3 2" xfId="9037"/>
    <cellStyle name="標準 26 3 4 3 2 4" xfId="7486"/>
    <cellStyle name="標準 26 3 4 3 3" xfId="1217"/>
    <cellStyle name="標準 26 3 4 3 3 2" xfId="3772"/>
    <cellStyle name="標準 26 3 4 3 3 2 2" xfId="9038"/>
    <cellStyle name="標準 26 3 4 3 3 3" xfId="6484"/>
    <cellStyle name="標準 26 3 4 3 4" xfId="3773"/>
    <cellStyle name="標準 26 3 4 3 4 2" xfId="9039"/>
    <cellStyle name="標準 26 3 4 3 5" xfId="5949"/>
    <cellStyle name="標準 26 3 4 4" xfId="511"/>
    <cellStyle name="標準 26 3 4 4 2" xfId="2048"/>
    <cellStyle name="標準 26 3 4 4 2 2" xfId="3774"/>
    <cellStyle name="標準 26 3 4 4 2 2 2" xfId="9040"/>
    <cellStyle name="標準 26 3 4 4 2 3" xfId="7315"/>
    <cellStyle name="標準 26 3 4 4 3" xfId="3775"/>
    <cellStyle name="標準 26 3 4 4 3 2" xfId="9041"/>
    <cellStyle name="標準 26 3 4 4 4" xfId="5778"/>
    <cellStyle name="標準 26 3 4 5" xfId="1555"/>
    <cellStyle name="標準 26 3 4 5 2" xfId="3776"/>
    <cellStyle name="標準 26 3 4 5 2 2" xfId="9042"/>
    <cellStyle name="標準 26 3 4 5 3" xfId="6822"/>
    <cellStyle name="標準 26 3 4 6" xfId="1046"/>
    <cellStyle name="標準 26 3 4 6 2" xfId="3777"/>
    <cellStyle name="標準 26 3 4 6 2 2" xfId="9043"/>
    <cellStyle name="標準 26 3 4 6 3" xfId="6313"/>
    <cellStyle name="標準 26 3 4 7" xfId="3778"/>
    <cellStyle name="標準 26 3 4 7 2" xfId="9044"/>
    <cellStyle name="標準 26 3 4 8" xfId="5436"/>
    <cellStyle name="標準 26 3 5" xfId="191"/>
    <cellStyle name="標準 26 3 5 2" xfId="318"/>
    <cellStyle name="標準 26 3 5 2 2" xfId="831"/>
    <cellStyle name="標準 26 3 5 2 2 2" xfId="2368"/>
    <cellStyle name="標準 26 3 5 2 2 2 2" xfId="3779"/>
    <cellStyle name="標準 26 3 5 2 2 2 2 2" xfId="9045"/>
    <cellStyle name="標準 26 3 5 2 2 2 3" xfId="7635"/>
    <cellStyle name="標準 26 3 5 2 2 3" xfId="3780"/>
    <cellStyle name="標準 26 3 5 2 2 3 2" xfId="9046"/>
    <cellStyle name="標準 26 3 5 2 2 4" xfId="6098"/>
    <cellStyle name="標準 26 3 5 2 3" xfId="1855"/>
    <cellStyle name="標準 26 3 5 2 3 2" xfId="3781"/>
    <cellStyle name="標準 26 3 5 2 3 2 2" xfId="9047"/>
    <cellStyle name="標準 26 3 5 2 3 3" xfId="7122"/>
    <cellStyle name="標準 26 3 5 2 4" xfId="1366"/>
    <cellStyle name="標準 26 3 5 2 4 2" xfId="3782"/>
    <cellStyle name="標準 26 3 5 2 4 2 2" xfId="9048"/>
    <cellStyle name="標準 26 3 5 2 4 3" xfId="6633"/>
    <cellStyle name="標準 26 3 5 2 5" xfId="3783"/>
    <cellStyle name="標準 26 3 5 2 5 2" xfId="9049"/>
    <cellStyle name="標準 26 3 5 2 6" xfId="5585"/>
    <cellStyle name="標準 26 3 5 3" xfId="704"/>
    <cellStyle name="標準 26 3 5 3 2" xfId="2241"/>
    <cellStyle name="標準 26 3 5 3 2 2" xfId="3784"/>
    <cellStyle name="標準 26 3 5 3 2 2 2" xfId="9050"/>
    <cellStyle name="標準 26 3 5 3 2 3" xfId="3785"/>
    <cellStyle name="標準 26 3 5 3 2 3 2" xfId="9051"/>
    <cellStyle name="標準 26 3 5 3 2 4" xfId="7508"/>
    <cellStyle name="標準 26 3 5 3 3" xfId="1239"/>
    <cellStyle name="標準 26 3 5 3 3 2" xfId="3786"/>
    <cellStyle name="標準 26 3 5 3 3 2 2" xfId="9052"/>
    <cellStyle name="標準 26 3 5 3 3 3" xfId="6506"/>
    <cellStyle name="標準 26 3 5 3 4" xfId="3787"/>
    <cellStyle name="標準 26 3 5 3 4 2" xfId="9053"/>
    <cellStyle name="標準 26 3 5 3 5" xfId="5971"/>
    <cellStyle name="標準 26 3 5 4" xfId="533"/>
    <cellStyle name="標準 26 3 5 4 2" xfId="2070"/>
    <cellStyle name="標準 26 3 5 4 2 2" xfId="3788"/>
    <cellStyle name="標準 26 3 5 4 2 2 2" xfId="9054"/>
    <cellStyle name="標準 26 3 5 4 2 3" xfId="7337"/>
    <cellStyle name="標準 26 3 5 4 3" xfId="3789"/>
    <cellStyle name="標準 26 3 5 4 3 2" xfId="9055"/>
    <cellStyle name="標準 26 3 5 4 4" xfId="5800"/>
    <cellStyle name="標準 26 3 5 5" xfId="1569"/>
    <cellStyle name="標準 26 3 5 5 2" xfId="3790"/>
    <cellStyle name="標準 26 3 5 5 2 2" xfId="9056"/>
    <cellStyle name="標準 26 3 5 5 3" xfId="6836"/>
    <cellStyle name="標準 26 3 5 6" xfId="1068"/>
    <cellStyle name="標準 26 3 5 6 2" xfId="3791"/>
    <cellStyle name="標準 26 3 5 6 2 2" xfId="9057"/>
    <cellStyle name="標準 26 3 5 6 3" xfId="6335"/>
    <cellStyle name="標準 26 3 5 7" xfId="3792"/>
    <cellStyle name="標準 26 3 5 7 2" xfId="9058"/>
    <cellStyle name="標準 26 3 5 8" xfId="5458"/>
    <cellStyle name="標準 26 3 6" xfId="213"/>
    <cellStyle name="標準 26 3 6 2" xfId="340"/>
    <cellStyle name="標準 26 3 6 2 2" xfId="853"/>
    <cellStyle name="標準 26 3 6 2 2 2" xfId="2390"/>
    <cellStyle name="標準 26 3 6 2 2 2 2" xfId="3793"/>
    <cellStyle name="標準 26 3 6 2 2 2 2 2" xfId="9059"/>
    <cellStyle name="標準 26 3 6 2 2 2 3" xfId="7657"/>
    <cellStyle name="標準 26 3 6 2 2 3" xfId="3794"/>
    <cellStyle name="標準 26 3 6 2 2 3 2" xfId="9060"/>
    <cellStyle name="標準 26 3 6 2 2 4" xfId="6120"/>
    <cellStyle name="標準 26 3 6 2 3" xfId="1877"/>
    <cellStyle name="標準 26 3 6 2 3 2" xfId="3795"/>
    <cellStyle name="標準 26 3 6 2 3 2 2" xfId="9061"/>
    <cellStyle name="標準 26 3 6 2 3 3" xfId="7144"/>
    <cellStyle name="標準 26 3 6 2 4" xfId="1388"/>
    <cellStyle name="標準 26 3 6 2 4 2" xfId="3796"/>
    <cellStyle name="標準 26 3 6 2 4 2 2" xfId="9062"/>
    <cellStyle name="標準 26 3 6 2 4 3" xfId="6655"/>
    <cellStyle name="標準 26 3 6 2 5" xfId="3797"/>
    <cellStyle name="標準 26 3 6 2 5 2" xfId="9063"/>
    <cellStyle name="標準 26 3 6 2 6" xfId="5607"/>
    <cellStyle name="標準 26 3 6 3" xfId="726"/>
    <cellStyle name="標準 26 3 6 3 2" xfId="2263"/>
    <cellStyle name="標準 26 3 6 3 2 2" xfId="3798"/>
    <cellStyle name="標準 26 3 6 3 2 2 2" xfId="9064"/>
    <cellStyle name="標準 26 3 6 3 2 3" xfId="3799"/>
    <cellStyle name="標準 26 3 6 3 2 3 2" xfId="9065"/>
    <cellStyle name="標準 26 3 6 3 2 4" xfId="7530"/>
    <cellStyle name="標準 26 3 6 3 3" xfId="1261"/>
    <cellStyle name="標準 26 3 6 3 3 2" xfId="3800"/>
    <cellStyle name="標準 26 3 6 3 3 2 2" xfId="9066"/>
    <cellStyle name="標準 26 3 6 3 3 3" xfId="6528"/>
    <cellStyle name="標準 26 3 6 3 4" xfId="3801"/>
    <cellStyle name="標準 26 3 6 3 4 2" xfId="9067"/>
    <cellStyle name="標準 26 3 6 3 5" xfId="5993"/>
    <cellStyle name="標準 26 3 6 4" xfId="555"/>
    <cellStyle name="標準 26 3 6 4 2" xfId="2092"/>
    <cellStyle name="標準 26 3 6 4 2 2" xfId="3802"/>
    <cellStyle name="標準 26 3 6 4 2 2 2" xfId="9068"/>
    <cellStyle name="標準 26 3 6 4 2 3" xfId="7359"/>
    <cellStyle name="標準 26 3 6 4 3" xfId="3803"/>
    <cellStyle name="標準 26 3 6 4 3 2" xfId="9069"/>
    <cellStyle name="標準 26 3 6 4 4" xfId="5822"/>
    <cellStyle name="標準 26 3 6 5" xfId="1583"/>
    <cellStyle name="標準 26 3 6 5 2" xfId="3804"/>
    <cellStyle name="標準 26 3 6 5 2 2" xfId="9070"/>
    <cellStyle name="標準 26 3 6 5 3" xfId="6850"/>
    <cellStyle name="標準 26 3 6 6" xfId="1090"/>
    <cellStyle name="標準 26 3 6 6 2" xfId="3805"/>
    <cellStyle name="標準 26 3 6 6 2 2" xfId="9071"/>
    <cellStyle name="標準 26 3 6 6 3" xfId="6357"/>
    <cellStyle name="標準 26 3 6 7" xfId="3806"/>
    <cellStyle name="標準 26 3 6 7 2" xfId="9072"/>
    <cellStyle name="標準 26 3 6 8" xfId="5480"/>
    <cellStyle name="標準 26 3 7" xfId="362"/>
    <cellStyle name="標準 26 3 7 2" xfId="875"/>
    <cellStyle name="標準 26 3 7 2 2" xfId="2412"/>
    <cellStyle name="標準 26 3 7 2 2 2" xfId="3807"/>
    <cellStyle name="標準 26 3 7 2 2 2 2" xfId="9073"/>
    <cellStyle name="標準 26 3 7 2 2 3" xfId="3808"/>
    <cellStyle name="標準 26 3 7 2 2 3 2" xfId="9074"/>
    <cellStyle name="標準 26 3 7 2 2 4" xfId="7679"/>
    <cellStyle name="標準 26 3 7 2 3" xfId="1410"/>
    <cellStyle name="標準 26 3 7 2 3 2" xfId="3809"/>
    <cellStyle name="標準 26 3 7 2 3 2 2" xfId="9075"/>
    <cellStyle name="標準 26 3 7 2 3 3" xfId="6677"/>
    <cellStyle name="標準 26 3 7 2 4" xfId="3810"/>
    <cellStyle name="標準 26 3 7 2 4 2" xfId="9076"/>
    <cellStyle name="標準 26 3 7 2 5" xfId="6142"/>
    <cellStyle name="標準 26 3 7 3" xfId="577"/>
    <cellStyle name="標準 26 3 7 3 2" xfId="2114"/>
    <cellStyle name="標準 26 3 7 3 2 2" xfId="3811"/>
    <cellStyle name="標準 26 3 7 3 2 2 2" xfId="9077"/>
    <cellStyle name="標準 26 3 7 3 2 3" xfId="7381"/>
    <cellStyle name="標準 26 3 7 3 3" xfId="3812"/>
    <cellStyle name="標準 26 3 7 3 3 2" xfId="9078"/>
    <cellStyle name="標準 26 3 7 3 4" xfId="5844"/>
    <cellStyle name="標準 26 3 7 4" xfId="1597"/>
    <cellStyle name="標準 26 3 7 4 2" xfId="3813"/>
    <cellStyle name="標準 26 3 7 4 2 2" xfId="9079"/>
    <cellStyle name="標準 26 3 7 4 3" xfId="6864"/>
    <cellStyle name="標準 26 3 7 5" xfId="1112"/>
    <cellStyle name="標準 26 3 7 5 2" xfId="3814"/>
    <cellStyle name="標準 26 3 7 5 2 2" xfId="9080"/>
    <cellStyle name="標準 26 3 7 5 3" xfId="6379"/>
    <cellStyle name="標準 26 3 7 6" xfId="3815"/>
    <cellStyle name="標準 26 3 7 6 2" xfId="9081"/>
    <cellStyle name="標準 26 3 7 7" xfId="5629"/>
    <cellStyle name="標準 26 3 8" xfId="230"/>
    <cellStyle name="標準 26 3 8 2" xfId="743"/>
    <cellStyle name="標準 26 3 8 2 2" xfId="2280"/>
    <cellStyle name="標準 26 3 8 2 2 2" xfId="3816"/>
    <cellStyle name="標準 26 3 8 2 2 2 2" xfId="9082"/>
    <cellStyle name="標準 26 3 8 2 2 3" xfId="7547"/>
    <cellStyle name="標準 26 3 8 2 3" xfId="1278"/>
    <cellStyle name="標準 26 3 8 2 3 2" xfId="3817"/>
    <cellStyle name="標準 26 3 8 2 3 2 2" xfId="9083"/>
    <cellStyle name="標準 26 3 8 2 3 3" xfId="6545"/>
    <cellStyle name="標準 26 3 8 2 4" xfId="3818"/>
    <cellStyle name="標準 26 3 8 2 4 2" xfId="9084"/>
    <cellStyle name="標準 26 3 8 2 5" xfId="6010"/>
    <cellStyle name="標準 26 3 8 3" xfId="599"/>
    <cellStyle name="標準 26 3 8 3 2" xfId="2136"/>
    <cellStyle name="標準 26 3 8 3 2 2" xfId="3819"/>
    <cellStyle name="標準 26 3 8 3 2 2 2" xfId="9085"/>
    <cellStyle name="標準 26 3 8 3 2 3" xfId="7403"/>
    <cellStyle name="標準 26 3 8 3 3" xfId="3820"/>
    <cellStyle name="標準 26 3 8 3 3 2" xfId="9086"/>
    <cellStyle name="標準 26 3 8 3 4" xfId="5866"/>
    <cellStyle name="標準 26 3 8 4" xfId="1615"/>
    <cellStyle name="標準 26 3 8 4 2" xfId="3821"/>
    <cellStyle name="標準 26 3 8 4 2 2" xfId="9087"/>
    <cellStyle name="標準 26 3 8 4 3" xfId="6882"/>
    <cellStyle name="標準 26 3 8 5" xfId="1134"/>
    <cellStyle name="標準 26 3 8 5 2" xfId="3822"/>
    <cellStyle name="標準 26 3 8 5 2 2" xfId="9088"/>
    <cellStyle name="標準 26 3 8 5 3" xfId="6401"/>
    <cellStyle name="標準 26 3 8 6" xfId="3823"/>
    <cellStyle name="標準 26 3 8 6 2" xfId="9089"/>
    <cellStyle name="標準 26 3 8 7" xfId="5497"/>
    <cellStyle name="標準 26 3 9" xfId="384"/>
    <cellStyle name="標準 26 3 9 2" xfId="897"/>
    <cellStyle name="標準 26 3 9 2 2" xfId="2434"/>
    <cellStyle name="標準 26 3 9 2 2 2" xfId="3824"/>
    <cellStyle name="標準 26 3 9 2 2 2 2" xfId="9090"/>
    <cellStyle name="標準 26 3 9 2 2 3" xfId="7701"/>
    <cellStyle name="標準 26 3 9 2 3" xfId="3825"/>
    <cellStyle name="標準 26 3 9 2 3 2" xfId="9091"/>
    <cellStyle name="標準 26 3 9 2 4" xfId="6164"/>
    <cellStyle name="標準 26 3 9 3" xfId="1628"/>
    <cellStyle name="標準 26 3 9 3 2" xfId="3826"/>
    <cellStyle name="標準 26 3 9 3 2 2" xfId="9092"/>
    <cellStyle name="標準 26 3 9 3 3" xfId="6895"/>
    <cellStyle name="標準 26 3 9 4" xfId="1432"/>
    <cellStyle name="標準 26 3 9 4 2" xfId="3827"/>
    <cellStyle name="標準 26 3 9 4 2 2" xfId="9093"/>
    <cellStyle name="標準 26 3 9 4 3" xfId="6699"/>
    <cellStyle name="標準 26 3 9 5" xfId="3828"/>
    <cellStyle name="標準 26 3 9 5 2" xfId="9094"/>
    <cellStyle name="標準 26 3 9 6" xfId="5651"/>
    <cellStyle name="標準 26 30" xfId="5317"/>
    <cellStyle name="標準 26 30 2" xfId="10583"/>
    <cellStyle name="標準 26 31" xfId="5339"/>
    <cellStyle name="標準 26 31 2" xfId="10605"/>
    <cellStyle name="標準 26 32" xfId="10626"/>
    <cellStyle name="標準 26 33" xfId="5362"/>
    <cellStyle name="標準 26 4" xfId="93"/>
    <cellStyle name="標準 26 4 10" xfId="418"/>
    <cellStyle name="標準 26 4 10 2" xfId="909"/>
    <cellStyle name="標準 26 4 10 2 2" xfId="2446"/>
    <cellStyle name="標準 26 4 10 2 2 2" xfId="3829"/>
    <cellStyle name="標準 26 4 10 2 2 2 2" xfId="9095"/>
    <cellStyle name="標準 26 4 10 2 2 3" xfId="7713"/>
    <cellStyle name="標準 26 4 10 2 3" xfId="3830"/>
    <cellStyle name="標準 26 4 10 2 3 2" xfId="9096"/>
    <cellStyle name="標準 26 4 10 2 4" xfId="6176"/>
    <cellStyle name="標準 26 4 10 3" xfId="1955"/>
    <cellStyle name="標準 26 4 10 3 2" xfId="3831"/>
    <cellStyle name="標準 26 4 10 3 2 2" xfId="9097"/>
    <cellStyle name="標準 26 4 10 3 3" xfId="7222"/>
    <cellStyle name="標準 26 4 10 4" xfId="1444"/>
    <cellStyle name="標準 26 4 10 4 2" xfId="3832"/>
    <cellStyle name="標準 26 4 10 4 2 2" xfId="9098"/>
    <cellStyle name="標準 26 4 10 4 3" xfId="6711"/>
    <cellStyle name="標準 26 4 10 5" xfId="3833"/>
    <cellStyle name="標準 26 4 10 5 2" xfId="9099"/>
    <cellStyle name="標準 26 4 10 6" xfId="5685"/>
    <cellStyle name="標準 26 4 11" xfId="931"/>
    <cellStyle name="標準 26 4 11 2" xfId="1981"/>
    <cellStyle name="標準 26 4 11 2 2" xfId="3834"/>
    <cellStyle name="標準 26 4 11 2 2 2" xfId="9100"/>
    <cellStyle name="標準 26 4 11 2 3" xfId="3835"/>
    <cellStyle name="標準 26 4 11 2 3 2" xfId="9101"/>
    <cellStyle name="標準 26 4 11 2 4" xfId="7248"/>
    <cellStyle name="標準 26 4 11 3" xfId="1466"/>
    <cellStyle name="標準 26 4 11 3 2" xfId="3836"/>
    <cellStyle name="標準 26 4 11 3 2 2" xfId="9102"/>
    <cellStyle name="標準 26 4 11 3 3" xfId="6733"/>
    <cellStyle name="標準 26 4 11 4" xfId="3837"/>
    <cellStyle name="標準 26 4 11 4 2" xfId="9103"/>
    <cellStyle name="標準 26 4 11 5" xfId="6198"/>
    <cellStyle name="標準 26 4 12" xfId="953"/>
    <cellStyle name="標準 26 4 12 2" xfId="2485"/>
    <cellStyle name="標準 26 4 12 2 2" xfId="3838"/>
    <cellStyle name="標準 26 4 12 2 2 2" xfId="9104"/>
    <cellStyle name="標準 26 4 12 2 3" xfId="7752"/>
    <cellStyle name="標準 26 4 12 3" xfId="1488"/>
    <cellStyle name="標準 26 4 12 3 2" xfId="3839"/>
    <cellStyle name="標準 26 4 12 3 2 2" xfId="9105"/>
    <cellStyle name="標準 26 4 12 3 3" xfId="6755"/>
    <cellStyle name="標準 26 4 12 4" xfId="3840"/>
    <cellStyle name="標準 26 4 12 4 2" xfId="9106"/>
    <cellStyle name="標準 26 4 12 5" xfId="6220"/>
    <cellStyle name="標準 26 4 13" xfId="458"/>
    <cellStyle name="標準 26 4 13 2" xfId="1527"/>
    <cellStyle name="標準 26 4 13 2 2" xfId="3841"/>
    <cellStyle name="標準 26 4 13 2 2 2" xfId="9107"/>
    <cellStyle name="標準 26 4 13 2 3" xfId="6794"/>
    <cellStyle name="標準 26 4 13 3" xfId="3842"/>
    <cellStyle name="標準 26 4 13 3 2" xfId="9108"/>
    <cellStyle name="標準 26 4 13 4" xfId="5725"/>
    <cellStyle name="標準 26 4 14" xfId="993"/>
    <cellStyle name="標準 26 4 14 2" xfId="3843"/>
    <cellStyle name="標準 26 4 14 2 2" xfId="9109"/>
    <cellStyle name="標準 26 4 14 3" xfId="6260"/>
    <cellStyle name="標準 26 4 15" xfId="2508"/>
    <cellStyle name="標準 26 4 15 2" xfId="7775"/>
    <cellStyle name="標準 26 4 16" xfId="2530"/>
    <cellStyle name="標準 26 4 16 2" xfId="7797"/>
    <cellStyle name="標準 26 4 17" xfId="2552"/>
    <cellStyle name="標準 26 4 17 2" xfId="7819"/>
    <cellStyle name="標準 26 4 18" xfId="3844"/>
    <cellStyle name="標準 26 4 18 2" xfId="9110"/>
    <cellStyle name="標準 26 4 19" xfId="5320"/>
    <cellStyle name="標準 26 4 19 2" xfId="10586"/>
    <cellStyle name="標準 26 4 2" xfId="134"/>
    <cellStyle name="標準 26 4 2 2" xfId="264"/>
    <cellStyle name="標準 26 4 2 2 2" xfId="777"/>
    <cellStyle name="標準 26 4 2 2 2 2" xfId="2314"/>
    <cellStyle name="標準 26 4 2 2 2 2 2" xfId="3845"/>
    <cellStyle name="標準 26 4 2 2 2 2 2 2" xfId="9111"/>
    <cellStyle name="標準 26 4 2 2 2 2 3" xfId="7581"/>
    <cellStyle name="標準 26 4 2 2 2 3" xfId="3846"/>
    <cellStyle name="標準 26 4 2 2 2 3 2" xfId="9112"/>
    <cellStyle name="標準 26 4 2 2 2 4" xfId="6044"/>
    <cellStyle name="標準 26 4 2 2 3" xfId="1801"/>
    <cellStyle name="標準 26 4 2 2 3 2" xfId="3847"/>
    <cellStyle name="標準 26 4 2 2 3 2 2" xfId="9113"/>
    <cellStyle name="標準 26 4 2 2 3 3" xfId="3848"/>
    <cellStyle name="標準 26 4 2 2 3 3 2" xfId="9114"/>
    <cellStyle name="標準 26 4 2 2 3 4" xfId="7068"/>
    <cellStyle name="標準 26 4 2 2 4" xfId="1312"/>
    <cellStyle name="標準 26 4 2 2 4 2" xfId="3849"/>
    <cellStyle name="標準 26 4 2 2 4 2 2" xfId="9115"/>
    <cellStyle name="標準 26 4 2 2 4 3" xfId="6579"/>
    <cellStyle name="標準 26 4 2 2 5" xfId="3850"/>
    <cellStyle name="標準 26 4 2 2 5 2" xfId="9116"/>
    <cellStyle name="標準 26 4 2 2 6" xfId="5531"/>
    <cellStyle name="標準 26 4 2 3" xfId="651"/>
    <cellStyle name="標準 26 4 2 3 2" xfId="2188"/>
    <cellStyle name="標準 26 4 2 3 2 2" xfId="3851"/>
    <cellStyle name="標準 26 4 2 3 2 2 2" xfId="9117"/>
    <cellStyle name="標準 26 4 2 3 2 3" xfId="3852"/>
    <cellStyle name="標準 26 4 2 3 2 3 2" xfId="9118"/>
    <cellStyle name="標準 26 4 2 3 2 4" xfId="7455"/>
    <cellStyle name="標準 26 4 2 3 3" xfId="1186"/>
    <cellStyle name="標準 26 4 2 3 3 2" xfId="3853"/>
    <cellStyle name="標準 26 4 2 3 3 2 2" xfId="9119"/>
    <cellStyle name="標準 26 4 2 3 3 3" xfId="6453"/>
    <cellStyle name="標準 26 4 2 3 4" xfId="3854"/>
    <cellStyle name="標準 26 4 2 3 4 2" xfId="9120"/>
    <cellStyle name="標準 26 4 2 3 5" xfId="5918"/>
    <cellStyle name="標準 26 4 2 4" xfId="479"/>
    <cellStyle name="標準 26 4 2 4 2" xfId="2018"/>
    <cellStyle name="標準 26 4 2 4 2 2" xfId="3855"/>
    <cellStyle name="標準 26 4 2 4 2 2 2" xfId="9121"/>
    <cellStyle name="標準 26 4 2 4 2 3" xfId="7285"/>
    <cellStyle name="標準 26 4 2 4 3" xfId="3856"/>
    <cellStyle name="標準 26 4 2 4 3 2" xfId="9122"/>
    <cellStyle name="標準 26 4 2 4 4" xfId="5746"/>
    <cellStyle name="標準 26 4 2 5" xfId="1641"/>
    <cellStyle name="標準 26 4 2 5 2" xfId="3857"/>
    <cellStyle name="標準 26 4 2 5 2 2" xfId="9123"/>
    <cellStyle name="標準 26 4 2 5 3" xfId="6908"/>
    <cellStyle name="標準 26 4 2 6" xfId="1014"/>
    <cellStyle name="標準 26 4 2 6 2" xfId="3858"/>
    <cellStyle name="標準 26 4 2 6 2 2" xfId="9124"/>
    <cellStyle name="標準 26 4 2 6 3" xfId="6281"/>
    <cellStyle name="標準 26 4 2 7" xfId="3859"/>
    <cellStyle name="標準 26 4 2 7 2" xfId="9125"/>
    <cellStyle name="標準 26 4 2 8" xfId="5405"/>
    <cellStyle name="標準 26 4 20" xfId="5342"/>
    <cellStyle name="標準 26 4 20 2" xfId="10608"/>
    <cellStyle name="標準 26 4 21" xfId="10630"/>
    <cellStyle name="標準 26 4 22" xfId="5367"/>
    <cellStyle name="標準 26 4 3" xfId="159"/>
    <cellStyle name="標準 26 4 3 2" xfId="286"/>
    <cellStyle name="標準 26 4 3 2 2" xfId="799"/>
    <cellStyle name="標準 26 4 3 2 2 2" xfId="2336"/>
    <cellStyle name="標準 26 4 3 2 2 2 2" xfId="3860"/>
    <cellStyle name="標準 26 4 3 2 2 2 2 2" xfId="9126"/>
    <cellStyle name="標準 26 4 3 2 2 2 3" xfId="7603"/>
    <cellStyle name="標準 26 4 3 2 2 3" xfId="3861"/>
    <cellStyle name="標準 26 4 3 2 2 3 2" xfId="9127"/>
    <cellStyle name="標準 26 4 3 2 2 4" xfId="6066"/>
    <cellStyle name="標準 26 4 3 2 3" xfId="1823"/>
    <cellStyle name="標準 26 4 3 2 3 2" xfId="3862"/>
    <cellStyle name="標準 26 4 3 2 3 2 2" xfId="9128"/>
    <cellStyle name="標準 26 4 3 2 3 3" xfId="3863"/>
    <cellStyle name="標準 26 4 3 2 3 3 2" xfId="9129"/>
    <cellStyle name="標準 26 4 3 2 3 4" xfId="7090"/>
    <cellStyle name="標準 26 4 3 2 4" xfId="1334"/>
    <cellStyle name="標準 26 4 3 2 4 2" xfId="3864"/>
    <cellStyle name="標準 26 4 3 2 4 2 2" xfId="9130"/>
    <cellStyle name="標準 26 4 3 2 4 3" xfId="6601"/>
    <cellStyle name="標準 26 4 3 2 5" xfId="3865"/>
    <cellStyle name="標準 26 4 3 2 5 2" xfId="9131"/>
    <cellStyle name="標準 26 4 3 2 6" xfId="5553"/>
    <cellStyle name="標準 26 4 3 3" xfId="672"/>
    <cellStyle name="標準 26 4 3 3 2" xfId="2209"/>
    <cellStyle name="標準 26 4 3 3 2 2" xfId="3866"/>
    <cellStyle name="標準 26 4 3 3 2 2 2" xfId="9132"/>
    <cellStyle name="標準 26 4 3 3 2 3" xfId="3867"/>
    <cellStyle name="標準 26 4 3 3 2 3 2" xfId="9133"/>
    <cellStyle name="標準 26 4 3 3 2 4" xfId="7476"/>
    <cellStyle name="標準 26 4 3 3 3" xfId="1207"/>
    <cellStyle name="標準 26 4 3 3 3 2" xfId="3868"/>
    <cellStyle name="標準 26 4 3 3 3 2 2" xfId="9134"/>
    <cellStyle name="標準 26 4 3 3 3 3" xfId="6474"/>
    <cellStyle name="標準 26 4 3 3 4" xfId="3869"/>
    <cellStyle name="標準 26 4 3 3 4 2" xfId="9135"/>
    <cellStyle name="標準 26 4 3 3 5" xfId="5939"/>
    <cellStyle name="標準 26 4 3 4" xfId="501"/>
    <cellStyle name="標準 26 4 3 4 2" xfId="2038"/>
    <cellStyle name="標準 26 4 3 4 2 2" xfId="3870"/>
    <cellStyle name="標準 26 4 3 4 2 2 2" xfId="9136"/>
    <cellStyle name="標準 26 4 3 4 2 3" xfId="7305"/>
    <cellStyle name="標準 26 4 3 4 3" xfId="3871"/>
    <cellStyle name="標準 26 4 3 4 3 2" xfId="9137"/>
    <cellStyle name="標準 26 4 3 4 4" xfId="5768"/>
    <cellStyle name="標準 26 4 3 5" xfId="1696"/>
    <cellStyle name="標準 26 4 3 5 2" xfId="3872"/>
    <cellStyle name="標準 26 4 3 5 2 2" xfId="9138"/>
    <cellStyle name="標準 26 4 3 5 3" xfId="6963"/>
    <cellStyle name="標準 26 4 3 6" xfId="1036"/>
    <cellStyle name="標準 26 4 3 6 2" xfId="3873"/>
    <cellStyle name="標準 26 4 3 6 2 2" xfId="9139"/>
    <cellStyle name="標準 26 4 3 6 3" xfId="6303"/>
    <cellStyle name="標準 26 4 3 7" xfId="3874"/>
    <cellStyle name="標準 26 4 3 7 2" xfId="9140"/>
    <cellStyle name="標準 26 4 3 8" xfId="5426"/>
    <cellStyle name="標準 26 4 4" xfId="181"/>
    <cellStyle name="標準 26 4 4 2" xfId="308"/>
    <cellStyle name="標準 26 4 4 2 2" xfId="821"/>
    <cellStyle name="標準 26 4 4 2 2 2" xfId="2358"/>
    <cellStyle name="標準 26 4 4 2 2 2 2" xfId="3875"/>
    <cellStyle name="標準 26 4 4 2 2 2 2 2" xfId="9141"/>
    <cellStyle name="標準 26 4 4 2 2 2 3" xfId="7625"/>
    <cellStyle name="標準 26 4 4 2 2 3" xfId="3876"/>
    <cellStyle name="標準 26 4 4 2 2 3 2" xfId="9142"/>
    <cellStyle name="標準 26 4 4 2 2 4" xfId="6088"/>
    <cellStyle name="標準 26 4 4 2 3" xfId="1845"/>
    <cellStyle name="標準 26 4 4 2 3 2" xfId="3877"/>
    <cellStyle name="標準 26 4 4 2 3 2 2" xfId="9143"/>
    <cellStyle name="標準 26 4 4 2 3 3" xfId="7112"/>
    <cellStyle name="標準 26 4 4 2 4" xfId="1356"/>
    <cellStyle name="標準 26 4 4 2 4 2" xfId="3878"/>
    <cellStyle name="標準 26 4 4 2 4 2 2" xfId="9144"/>
    <cellStyle name="標準 26 4 4 2 4 3" xfId="6623"/>
    <cellStyle name="標準 26 4 4 2 5" xfId="3879"/>
    <cellStyle name="標準 26 4 4 2 5 2" xfId="9145"/>
    <cellStyle name="標準 26 4 4 2 6" xfId="5575"/>
    <cellStyle name="標準 26 4 4 3" xfId="694"/>
    <cellStyle name="標準 26 4 4 3 2" xfId="2231"/>
    <cellStyle name="標準 26 4 4 3 2 2" xfId="3880"/>
    <cellStyle name="標準 26 4 4 3 2 2 2" xfId="9146"/>
    <cellStyle name="標準 26 4 4 3 2 3" xfId="3881"/>
    <cellStyle name="標準 26 4 4 3 2 3 2" xfId="9147"/>
    <cellStyle name="標準 26 4 4 3 2 4" xfId="7498"/>
    <cellStyle name="標準 26 4 4 3 3" xfId="1229"/>
    <cellStyle name="標準 26 4 4 3 3 2" xfId="3882"/>
    <cellStyle name="標準 26 4 4 3 3 2 2" xfId="9148"/>
    <cellStyle name="標準 26 4 4 3 3 3" xfId="6496"/>
    <cellStyle name="標準 26 4 4 3 4" xfId="3883"/>
    <cellStyle name="標準 26 4 4 3 4 2" xfId="9149"/>
    <cellStyle name="標準 26 4 4 3 5" xfId="5961"/>
    <cellStyle name="標準 26 4 4 4" xfId="523"/>
    <cellStyle name="標準 26 4 4 4 2" xfId="2060"/>
    <cellStyle name="標準 26 4 4 4 2 2" xfId="3884"/>
    <cellStyle name="標準 26 4 4 4 2 2 2" xfId="9150"/>
    <cellStyle name="標準 26 4 4 4 2 3" xfId="7327"/>
    <cellStyle name="標準 26 4 4 4 3" xfId="3885"/>
    <cellStyle name="標準 26 4 4 4 3 2" xfId="9151"/>
    <cellStyle name="標準 26 4 4 4 4" xfId="5790"/>
    <cellStyle name="標準 26 4 4 5" xfId="1718"/>
    <cellStyle name="標準 26 4 4 5 2" xfId="3886"/>
    <cellStyle name="標準 26 4 4 5 2 2" xfId="9152"/>
    <cellStyle name="標準 26 4 4 5 3" xfId="6985"/>
    <cellStyle name="標準 26 4 4 6" xfId="1058"/>
    <cellStyle name="標準 26 4 4 6 2" xfId="3887"/>
    <cellStyle name="標準 26 4 4 6 2 2" xfId="9153"/>
    <cellStyle name="標準 26 4 4 6 3" xfId="6325"/>
    <cellStyle name="標準 26 4 4 7" xfId="3888"/>
    <cellStyle name="標準 26 4 4 7 2" xfId="9154"/>
    <cellStyle name="標準 26 4 4 8" xfId="5448"/>
    <cellStyle name="標準 26 4 5" xfId="203"/>
    <cellStyle name="標準 26 4 5 2" xfId="330"/>
    <cellStyle name="標準 26 4 5 2 2" xfId="843"/>
    <cellStyle name="標準 26 4 5 2 2 2" xfId="2380"/>
    <cellStyle name="標準 26 4 5 2 2 2 2" xfId="3889"/>
    <cellStyle name="標準 26 4 5 2 2 2 2 2" xfId="9155"/>
    <cellStyle name="標準 26 4 5 2 2 2 3" xfId="7647"/>
    <cellStyle name="標準 26 4 5 2 2 3" xfId="3890"/>
    <cellStyle name="標準 26 4 5 2 2 3 2" xfId="9156"/>
    <cellStyle name="標準 26 4 5 2 2 4" xfId="6110"/>
    <cellStyle name="標準 26 4 5 2 3" xfId="1867"/>
    <cellStyle name="標準 26 4 5 2 3 2" xfId="3891"/>
    <cellStyle name="標準 26 4 5 2 3 2 2" xfId="9157"/>
    <cellStyle name="標準 26 4 5 2 3 3" xfId="7134"/>
    <cellStyle name="標準 26 4 5 2 4" xfId="1378"/>
    <cellStyle name="標準 26 4 5 2 4 2" xfId="3892"/>
    <cellStyle name="標準 26 4 5 2 4 2 2" xfId="9158"/>
    <cellStyle name="標準 26 4 5 2 4 3" xfId="6645"/>
    <cellStyle name="標準 26 4 5 2 5" xfId="3893"/>
    <cellStyle name="標準 26 4 5 2 5 2" xfId="9159"/>
    <cellStyle name="標準 26 4 5 2 6" xfId="5597"/>
    <cellStyle name="標準 26 4 5 3" xfId="716"/>
    <cellStyle name="標準 26 4 5 3 2" xfId="2253"/>
    <cellStyle name="標準 26 4 5 3 2 2" xfId="3894"/>
    <cellStyle name="標準 26 4 5 3 2 2 2" xfId="9160"/>
    <cellStyle name="標準 26 4 5 3 2 3" xfId="3895"/>
    <cellStyle name="標準 26 4 5 3 2 3 2" xfId="9161"/>
    <cellStyle name="標準 26 4 5 3 2 4" xfId="7520"/>
    <cellStyle name="標準 26 4 5 3 3" xfId="1251"/>
    <cellStyle name="標準 26 4 5 3 3 2" xfId="3896"/>
    <cellStyle name="標準 26 4 5 3 3 2 2" xfId="9162"/>
    <cellStyle name="標準 26 4 5 3 3 3" xfId="6518"/>
    <cellStyle name="標準 26 4 5 3 4" xfId="3897"/>
    <cellStyle name="標準 26 4 5 3 4 2" xfId="9163"/>
    <cellStyle name="標準 26 4 5 3 5" xfId="5983"/>
    <cellStyle name="標準 26 4 5 4" xfId="545"/>
    <cellStyle name="標準 26 4 5 4 2" xfId="2082"/>
    <cellStyle name="標準 26 4 5 4 2 2" xfId="3898"/>
    <cellStyle name="標準 26 4 5 4 2 2 2" xfId="9164"/>
    <cellStyle name="標準 26 4 5 4 2 3" xfId="7349"/>
    <cellStyle name="標準 26 4 5 4 3" xfId="3899"/>
    <cellStyle name="標準 26 4 5 4 3 2" xfId="9165"/>
    <cellStyle name="標準 26 4 5 4 4" xfId="5812"/>
    <cellStyle name="標準 26 4 5 5" xfId="1740"/>
    <cellStyle name="標準 26 4 5 5 2" xfId="3900"/>
    <cellStyle name="標準 26 4 5 5 2 2" xfId="9166"/>
    <cellStyle name="標準 26 4 5 5 3" xfId="7007"/>
    <cellStyle name="標準 26 4 5 6" xfId="1080"/>
    <cellStyle name="標準 26 4 5 6 2" xfId="3901"/>
    <cellStyle name="標準 26 4 5 6 2 2" xfId="9167"/>
    <cellStyle name="標準 26 4 5 6 3" xfId="6347"/>
    <cellStyle name="標準 26 4 5 7" xfId="3902"/>
    <cellStyle name="標準 26 4 5 7 2" xfId="9168"/>
    <cellStyle name="標準 26 4 5 8" xfId="5470"/>
    <cellStyle name="標準 26 4 6" xfId="352"/>
    <cellStyle name="標準 26 4 6 2" xfId="865"/>
    <cellStyle name="標準 26 4 6 2 2" xfId="2402"/>
    <cellStyle name="標準 26 4 6 2 2 2" xfId="3903"/>
    <cellStyle name="標準 26 4 6 2 2 2 2" xfId="9169"/>
    <cellStyle name="標準 26 4 6 2 2 3" xfId="3904"/>
    <cellStyle name="標準 26 4 6 2 2 3 2" xfId="9170"/>
    <cellStyle name="標準 26 4 6 2 2 4" xfId="7669"/>
    <cellStyle name="標準 26 4 6 2 3" xfId="1400"/>
    <cellStyle name="標準 26 4 6 2 3 2" xfId="3905"/>
    <cellStyle name="標準 26 4 6 2 3 2 2" xfId="9171"/>
    <cellStyle name="標準 26 4 6 2 3 3" xfId="6667"/>
    <cellStyle name="標準 26 4 6 2 4" xfId="3906"/>
    <cellStyle name="標準 26 4 6 2 4 2" xfId="9172"/>
    <cellStyle name="標準 26 4 6 2 5" xfId="6132"/>
    <cellStyle name="標準 26 4 6 3" xfId="567"/>
    <cellStyle name="標準 26 4 6 3 2" xfId="2104"/>
    <cellStyle name="標準 26 4 6 3 2 2" xfId="3907"/>
    <cellStyle name="標準 26 4 6 3 2 2 2" xfId="9173"/>
    <cellStyle name="標準 26 4 6 3 2 3" xfId="7371"/>
    <cellStyle name="標準 26 4 6 3 3" xfId="3908"/>
    <cellStyle name="標準 26 4 6 3 3 2" xfId="9174"/>
    <cellStyle name="標準 26 4 6 3 4" xfId="5834"/>
    <cellStyle name="標準 26 4 6 4" xfId="1780"/>
    <cellStyle name="標準 26 4 6 4 2" xfId="3909"/>
    <cellStyle name="標準 26 4 6 4 2 2" xfId="9175"/>
    <cellStyle name="標準 26 4 6 4 3" xfId="7047"/>
    <cellStyle name="標準 26 4 6 5" xfId="1102"/>
    <cellStyle name="標準 26 4 6 5 2" xfId="3910"/>
    <cellStyle name="標準 26 4 6 5 2 2" xfId="9176"/>
    <cellStyle name="標準 26 4 6 5 3" xfId="6369"/>
    <cellStyle name="標準 26 4 6 6" xfId="3911"/>
    <cellStyle name="標準 26 4 6 6 2" xfId="9177"/>
    <cellStyle name="標準 26 4 6 7" xfId="5619"/>
    <cellStyle name="標準 26 4 7" xfId="243"/>
    <cellStyle name="標準 26 4 7 2" xfId="756"/>
    <cellStyle name="標準 26 4 7 2 2" xfId="2293"/>
    <cellStyle name="標準 26 4 7 2 2 2" xfId="3912"/>
    <cellStyle name="標準 26 4 7 2 2 2 2" xfId="9178"/>
    <cellStyle name="標準 26 4 7 2 2 3" xfId="7560"/>
    <cellStyle name="標準 26 4 7 2 3" xfId="1291"/>
    <cellStyle name="標準 26 4 7 2 3 2" xfId="3913"/>
    <cellStyle name="標準 26 4 7 2 3 2 2" xfId="9179"/>
    <cellStyle name="標準 26 4 7 2 3 3" xfId="6558"/>
    <cellStyle name="標準 26 4 7 2 4" xfId="3914"/>
    <cellStyle name="標準 26 4 7 2 4 2" xfId="9180"/>
    <cellStyle name="標準 26 4 7 2 5" xfId="6023"/>
    <cellStyle name="標準 26 4 7 3" xfId="589"/>
    <cellStyle name="標準 26 4 7 3 2" xfId="2126"/>
    <cellStyle name="標準 26 4 7 3 2 2" xfId="3915"/>
    <cellStyle name="標準 26 4 7 3 2 2 2" xfId="9181"/>
    <cellStyle name="標準 26 4 7 3 2 3" xfId="7393"/>
    <cellStyle name="標準 26 4 7 3 3" xfId="3916"/>
    <cellStyle name="標準 26 4 7 3 3 2" xfId="9182"/>
    <cellStyle name="標準 26 4 7 3 4" xfId="5856"/>
    <cellStyle name="標準 26 4 7 4" xfId="1889"/>
    <cellStyle name="標準 26 4 7 4 2" xfId="3917"/>
    <cellStyle name="標準 26 4 7 4 2 2" xfId="9183"/>
    <cellStyle name="標準 26 4 7 4 3" xfId="7156"/>
    <cellStyle name="標準 26 4 7 5" xfId="1124"/>
    <cellStyle name="標準 26 4 7 5 2" xfId="3918"/>
    <cellStyle name="標準 26 4 7 5 2 2" xfId="9184"/>
    <cellStyle name="標準 26 4 7 5 3" xfId="6391"/>
    <cellStyle name="標準 26 4 7 6" xfId="3919"/>
    <cellStyle name="標準 26 4 7 6 2" xfId="9185"/>
    <cellStyle name="標準 26 4 7 7" xfId="5510"/>
    <cellStyle name="標準 26 4 8" xfId="374"/>
    <cellStyle name="標準 26 4 8 2" xfId="887"/>
    <cellStyle name="標準 26 4 8 2 2" xfId="2424"/>
    <cellStyle name="標準 26 4 8 2 2 2" xfId="3920"/>
    <cellStyle name="標準 26 4 8 2 2 2 2" xfId="9186"/>
    <cellStyle name="標準 26 4 8 2 2 3" xfId="7691"/>
    <cellStyle name="標準 26 4 8 2 3" xfId="3921"/>
    <cellStyle name="標準 26 4 8 2 3 2" xfId="9187"/>
    <cellStyle name="標準 26 4 8 2 4" xfId="6154"/>
    <cellStyle name="標準 26 4 8 3" xfId="1911"/>
    <cellStyle name="標準 26 4 8 3 2" xfId="3922"/>
    <cellStyle name="標準 26 4 8 3 2 2" xfId="9188"/>
    <cellStyle name="標準 26 4 8 3 3" xfId="7178"/>
    <cellStyle name="標準 26 4 8 4" xfId="1422"/>
    <cellStyle name="標準 26 4 8 4 2" xfId="3923"/>
    <cellStyle name="標準 26 4 8 4 2 2" xfId="9189"/>
    <cellStyle name="標準 26 4 8 4 3" xfId="6689"/>
    <cellStyle name="標準 26 4 8 5" xfId="3924"/>
    <cellStyle name="標準 26 4 8 5 2" xfId="9190"/>
    <cellStyle name="標準 26 4 8 6" xfId="5641"/>
    <cellStyle name="標準 26 4 9" xfId="396"/>
    <cellStyle name="標準 26 4 9 2" xfId="614"/>
    <cellStyle name="標準 26 4 9 2 2" xfId="2151"/>
    <cellStyle name="標準 26 4 9 2 2 2" xfId="3925"/>
    <cellStyle name="標準 26 4 9 2 2 2 2" xfId="9191"/>
    <cellStyle name="標準 26 4 9 2 2 3" xfId="7418"/>
    <cellStyle name="標準 26 4 9 2 3" xfId="3926"/>
    <cellStyle name="標準 26 4 9 2 3 2" xfId="9192"/>
    <cellStyle name="標準 26 4 9 2 4" xfId="5881"/>
    <cellStyle name="標準 26 4 9 3" xfId="1933"/>
    <cellStyle name="標準 26 4 9 3 2" xfId="3927"/>
    <cellStyle name="標準 26 4 9 3 2 2" xfId="9193"/>
    <cellStyle name="標準 26 4 9 3 3" xfId="7200"/>
    <cellStyle name="標準 26 4 9 4" xfId="1149"/>
    <cellStyle name="標準 26 4 9 4 2" xfId="3928"/>
    <cellStyle name="標準 26 4 9 4 2 2" xfId="9194"/>
    <cellStyle name="標準 26 4 9 4 3" xfId="6416"/>
    <cellStyle name="標準 26 4 9 5" xfId="3929"/>
    <cellStyle name="標準 26 4 9 5 2" xfId="9195"/>
    <cellStyle name="標準 26 4 9 6" xfId="5663"/>
    <cellStyle name="標準 26 5" xfId="129"/>
    <cellStyle name="標準 26 5 2" xfId="238"/>
    <cellStyle name="標準 26 5 2 2" xfId="751"/>
    <cellStyle name="標準 26 5 2 2 2" xfId="2288"/>
    <cellStyle name="標準 26 5 2 2 2 2" xfId="3930"/>
    <cellStyle name="標準 26 5 2 2 2 2 2" xfId="9196"/>
    <cellStyle name="標準 26 5 2 2 2 3" xfId="7555"/>
    <cellStyle name="標準 26 5 2 2 3" xfId="3931"/>
    <cellStyle name="標準 26 5 2 2 3 2" xfId="9197"/>
    <cellStyle name="標準 26 5 2 2 4" xfId="6018"/>
    <cellStyle name="標準 26 5 2 3" xfId="1636"/>
    <cellStyle name="標準 26 5 2 3 2" xfId="3932"/>
    <cellStyle name="標準 26 5 2 3 2 2" xfId="9198"/>
    <cellStyle name="標準 26 5 2 3 3" xfId="3933"/>
    <cellStyle name="標準 26 5 2 3 3 2" xfId="9199"/>
    <cellStyle name="標準 26 5 2 3 4" xfId="6903"/>
    <cellStyle name="標準 26 5 2 4" xfId="1286"/>
    <cellStyle name="標準 26 5 2 4 2" xfId="3934"/>
    <cellStyle name="標準 26 5 2 4 2 2" xfId="9200"/>
    <cellStyle name="標準 26 5 2 4 3" xfId="6553"/>
    <cellStyle name="標準 26 5 2 5" xfId="3935"/>
    <cellStyle name="標準 26 5 2 5 2" xfId="9201"/>
    <cellStyle name="標準 26 5 2 6" xfId="5505"/>
    <cellStyle name="標準 26 5 3" xfId="646"/>
    <cellStyle name="標準 26 5 3 2" xfId="2183"/>
    <cellStyle name="標準 26 5 3 2 2" xfId="3936"/>
    <cellStyle name="標準 26 5 3 2 2 2" xfId="9202"/>
    <cellStyle name="標準 26 5 3 2 3" xfId="3937"/>
    <cellStyle name="標準 26 5 3 2 3 2" xfId="9203"/>
    <cellStyle name="標準 26 5 3 2 4" xfId="7450"/>
    <cellStyle name="標準 26 5 3 3" xfId="1775"/>
    <cellStyle name="標準 26 5 3 3 2" xfId="3938"/>
    <cellStyle name="標準 26 5 3 3 2 2" xfId="9204"/>
    <cellStyle name="標準 26 5 3 3 3" xfId="7042"/>
    <cellStyle name="標準 26 5 3 4" xfId="1181"/>
    <cellStyle name="標準 26 5 3 4 2" xfId="3939"/>
    <cellStyle name="標準 26 5 3 4 2 2" xfId="9205"/>
    <cellStyle name="標準 26 5 3 4 3" xfId="6448"/>
    <cellStyle name="標準 26 5 3 5" xfId="3940"/>
    <cellStyle name="標準 26 5 3 5 2" xfId="9206"/>
    <cellStyle name="標準 26 5 3 6" xfId="5913"/>
    <cellStyle name="標準 26 5 4" xfId="453"/>
    <cellStyle name="標準 26 5 4 2" xfId="1976"/>
    <cellStyle name="標準 26 5 4 2 2" xfId="3941"/>
    <cellStyle name="標準 26 5 4 2 2 2" xfId="9207"/>
    <cellStyle name="標準 26 5 4 2 3" xfId="7243"/>
    <cellStyle name="標準 26 5 4 3" xfId="3942"/>
    <cellStyle name="標準 26 5 4 3 2" xfId="9208"/>
    <cellStyle name="標準 26 5 4 4" xfId="5720"/>
    <cellStyle name="標準 26 5 5" xfId="1518"/>
    <cellStyle name="標準 26 5 5 2" xfId="3943"/>
    <cellStyle name="標準 26 5 5 2 2" xfId="9209"/>
    <cellStyle name="標準 26 5 5 3" xfId="3944"/>
    <cellStyle name="標準 26 5 5 3 2" xfId="9210"/>
    <cellStyle name="標準 26 5 5 4" xfId="6785"/>
    <cellStyle name="標準 26 5 6" xfId="988"/>
    <cellStyle name="標準 26 5 6 2" xfId="3945"/>
    <cellStyle name="標準 26 5 6 2 2" xfId="9211"/>
    <cellStyle name="標準 26 5 6 3" xfId="6255"/>
    <cellStyle name="標準 26 5 7" xfId="3946"/>
    <cellStyle name="標準 26 5 7 2" xfId="9212"/>
    <cellStyle name="標準 26 5 8" xfId="5400"/>
    <cellStyle name="標準 26 6" xfId="111"/>
    <cellStyle name="標準 26 6 2" xfId="261"/>
    <cellStyle name="標準 26 6 2 2" xfId="774"/>
    <cellStyle name="標準 26 6 2 2 2" xfId="2311"/>
    <cellStyle name="標準 26 6 2 2 2 2" xfId="3947"/>
    <cellStyle name="標準 26 6 2 2 2 2 2" xfId="9213"/>
    <cellStyle name="標準 26 6 2 2 2 3" xfId="7578"/>
    <cellStyle name="標準 26 6 2 2 3" xfId="3948"/>
    <cellStyle name="標準 26 6 2 2 3 2" xfId="9214"/>
    <cellStyle name="標準 26 6 2 2 4" xfId="6041"/>
    <cellStyle name="標準 26 6 2 3" xfId="1798"/>
    <cellStyle name="標準 26 6 2 3 2" xfId="3949"/>
    <cellStyle name="標準 26 6 2 3 2 2" xfId="9215"/>
    <cellStyle name="標準 26 6 2 3 3" xfId="3950"/>
    <cellStyle name="標準 26 6 2 3 3 2" xfId="9216"/>
    <cellStyle name="標準 26 6 2 3 4" xfId="7065"/>
    <cellStyle name="標準 26 6 2 4" xfId="1309"/>
    <cellStyle name="標準 26 6 2 4 2" xfId="3951"/>
    <cellStyle name="標準 26 6 2 4 2 2" xfId="9217"/>
    <cellStyle name="標準 26 6 2 4 3" xfId="6576"/>
    <cellStyle name="標準 26 6 2 5" xfId="3952"/>
    <cellStyle name="標準 26 6 2 5 2" xfId="9218"/>
    <cellStyle name="標準 26 6 2 6" xfId="5528"/>
    <cellStyle name="標準 26 6 3" xfId="631"/>
    <cellStyle name="標準 26 6 3 2" xfId="2168"/>
    <cellStyle name="標準 26 6 3 2 2" xfId="3953"/>
    <cellStyle name="標準 26 6 3 2 2 2" xfId="9219"/>
    <cellStyle name="標準 26 6 3 2 3" xfId="3954"/>
    <cellStyle name="標準 26 6 3 2 3 2" xfId="9220"/>
    <cellStyle name="標準 26 6 3 2 4" xfId="7435"/>
    <cellStyle name="標準 26 6 3 3" xfId="1166"/>
    <cellStyle name="標準 26 6 3 3 2" xfId="3955"/>
    <cellStyle name="標準 26 6 3 3 2 2" xfId="9221"/>
    <cellStyle name="標準 26 6 3 3 3" xfId="6433"/>
    <cellStyle name="標準 26 6 3 4" xfId="3956"/>
    <cellStyle name="標準 26 6 3 4 2" xfId="9222"/>
    <cellStyle name="標準 26 6 3 5" xfId="5898"/>
    <cellStyle name="標準 26 6 4" xfId="476"/>
    <cellStyle name="標準 26 6 4 2" xfId="2015"/>
    <cellStyle name="標準 26 6 4 2 2" xfId="3957"/>
    <cellStyle name="標準 26 6 4 2 2 2" xfId="9223"/>
    <cellStyle name="標準 26 6 4 2 3" xfId="7282"/>
    <cellStyle name="標準 26 6 4 3" xfId="3958"/>
    <cellStyle name="標準 26 6 4 3 2" xfId="9224"/>
    <cellStyle name="標準 26 6 4 4" xfId="5743"/>
    <cellStyle name="標準 26 6 5" xfId="1534"/>
    <cellStyle name="標準 26 6 5 2" xfId="3959"/>
    <cellStyle name="標準 26 6 5 2 2" xfId="9225"/>
    <cellStyle name="標準 26 6 5 3" xfId="6801"/>
    <cellStyle name="標準 26 6 6" xfId="1011"/>
    <cellStyle name="標準 26 6 6 2" xfId="3960"/>
    <cellStyle name="標準 26 6 6 2 2" xfId="9226"/>
    <cellStyle name="標準 26 6 6 3" xfId="6278"/>
    <cellStyle name="標準 26 6 7" xfId="3961"/>
    <cellStyle name="標準 26 6 7 2" xfId="9227"/>
    <cellStyle name="標準 26 6 8" xfId="5384"/>
    <cellStyle name="標準 26 7" xfId="153"/>
    <cellStyle name="標準 26 7 2" xfId="283"/>
    <cellStyle name="標準 26 7 2 2" xfId="796"/>
    <cellStyle name="標準 26 7 2 2 2" xfId="2333"/>
    <cellStyle name="標準 26 7 2 2 2 2" xfId="3962"/>
    <cellStyle name="標準 26 7 2 2 2 2 2" xfId="9228"/>
    <cellStyle name="標準 26 7 2 2 2 3" xfId="7600"/>
    <cellStyle name="標準 26 7 2 2 3" xfId="3963"/>
    <cellStyle name="標準 26 7 2 2 3 2" xfId="9229"/>
    <cellStyle name="標準 26 7 2 2 4" xfId="6063"/>
    <cellStyle name="標準 26 7 2 3" xfId="1820"/>
    <cellStyle name="標準 26 7 2 3 2" xfId="3964"/>
    <cellStyle name="標準 26 7 2 3 2 2" xfId="9230"/>
    <cellStyle name="標準 26 7 2 3 3" xfId="3965"/>
    <cellStyle name="標準 26 7 2 3 3 2" xfId="9231"/>
    <cellStyle name="標準 26 7 2 3 4" xfId="7087"/>
    <cellStyle name="標準 26 7 2 4" xfId="1331"/>
    <cellStyle name="標準 26 7 2 4 2" xfId="3966"/>
    <cellStyle name="標準 26 7 2 4 2 2" xfId="9232"/>
    <cellStyle name="標準 26 7 2 4 3" xfId="6598"/>
    <cellStyle name="標準 26 7 2 5" xfId="3967"/>
    <cellStyle name="標準 26 7 2 5 2" xfId="9233"/>
    <cellStyle name="標準 26 7 2 6" xfId="5550"/>
    <cellStyle name="標準 26 7 3" xfId="669"/>
    <cellStyle name="標準 26 7 3 2" xfId="2206"/>
    <cellStyle name="標準 26 7 3 2 2" xfId="3968"/>
    <cellStyle name="標準 26 7 3 2 2 2" xfId="9234"/>
    <cellStyle name="標準 26 7 3 2 3" xfId="3969"/>
    <cellStyle name="標準 26 7 3 2 3 2" xfId="9235"/>
    <cellStyle name="標準 26 7 3 2 4" xfId="7473"/>
    <cellStyle name="標準 26 7 3 3" xfId="1204"/>
    <cellStyle name="標準 26 7 3 3 2" xfId="3970"/>
    <cellStyle name="標準 26 7 3 3 2 2" xfId="9236"/>
    <cellStyle name="標準 26 7 3 3 3" xfId="6471"/>
    <cellStyle name="標準 26 7 3 4" xfId="3971"/>
    <cellStyle name="標準 26 7 3 4 2" xfId="9237"/>
    <cellStyle name="標準 26 7 3 5" xfId="5936"/>
    <cellStyle name="標準 26 7 4" xfId="498"/>
    <cellStyle name="標準 26 7 4 2" xfId="2035"/>
    <cellStyle name="標準 26 7 4 2 2" xfId="3972"/>
    <cellStyle name="標準 26 7 4 2 2 2" xfId="9238"/>
    <cellStyle name="標準 26 7 4 2 3" xfId="7302"/>
    <cellStyle name="標準 26 7 4 3" xfId="3973"/>
    <cellStyle name="標準 26 7 4 3 2" xfId="9239"/>
    <cellStyle name="標準 26 7 4 4" xfId="5765"/>
    <cellStyle name="標準 26 7 5" xfId="1548"/>
    <cellStyle name="標準 26 7 5 2" xfId="3974"/>
    <cellStyle name="標準 26 7 5 2 2" xfId="9240"/>
    <cellStyle name="標準 26 7 5 3" xfId="6815"/>
    <cellStyle name="標準 26 7 6" xfId="1033"/>
    <cellStyle name="標準 26 7 6 2" xfId="3975"/>
    <cellStyle name="標準 26 7 6 2 2" xfId="9241"/>
    <cellStyle name="標準 26 7 6 3" xfId="6300"/>
    <cellStyle name="標準 26 7 7" xfId="3976"/>
    <cellStyle name="標準 26 7 7 2" xfId="9242"/>
    <cellStyle name="標準 26 7 8" xfId="5423"/>
    <cellStyle name="標準 26 8" xfId="178"/>
    <cellStyle name="標準 26 8 2" xfId="305"/>
    <cellStyle name="標準 26 8 2 2" xfId="818"/>
    <cellStyle name="標準 26 8 2 2 2" xfId="2355"/>
    <cellStyle name="標準 26 8 2 2 2 2" xfId="3977"/>
    <cellStyle name="標準 26 8 2 2 2 2 2" xfId="9243"/>
    <cellStyle name="標準 26 8 2 2 2 3" xfId="7622"/>
    <cellStyle name="標準 26 8 2 2 3" xfId="3978"/>
    <cellStyle name="標準 26 8 2 2 3 2" xfId="9244"/>
    <cellStyle name="標準 26 8 2 2 4" xfId="6085"/>
    <cellStyle name="標準 26 8 2 3" xfId="1842"/>
    <cellStyle name="標準 26 8 2 3 2" xfId="3979"/>
    <cellStyle name="標準 26 8 2 3 2 2" xfId="9245"/>
    <cellStyle name="標準 26 8 2 3 3" xfId="7109"/>
    <cellStyle name="標準 26 8 2 4" xfId="1353"/>
    <cellStyle name="標準 26 8 2 4 2" xfId="3980"/>
    <cellStyle name="標準 26 8 2 4 2 2" xfId="9246"/>
    <cellStyle name="標準 26 8 2 4 3" xfId="6620"/>
    <cellStyle name="標準 26 8 2 5" xfId="3981"/>
    <cellStyle name="標準 26 8 2 5 2" xfId="9247"/>
    <cellStyle name="標準 26 8 2 6" xfId="5572"/>
    <cellStyle name="標準 26 8 3" xfId="691"/>
    <cellStyle name="標準 26 8 3 2" xfId="2228"/>
    <cellStyle name="標準 26 8 3 2 2" xfId="3982"/>
    <cellStyle name="標準 26 8 3 2 2 2" xfId="9248"/>
    <cellStyle name="標準 26 8 3 2 3" xfId="3983"/>
    <cellStyle name="標準 26 8 3 2 3 2" xfId="9249"/>
    <cellStyle name="標準 26 8 3 2 4" xfId="7495"/>
    <cellStyle name="標準 26 8 3 3" xfId="1226"/>
    <cellStyle name="標準 26 8 3 3 2" xfId="3984"/>
    <cellStyle name="標準 26 8 3 3 2 2" xfId="9250"/>
    <cellStyle name="標準 26 8 3 3 3" xfId="6493"/>
    <cellStyle name="標準 26 8 3 4" xfId="3985"/>
    <cellStyle name="標準 26 8 3 4 2" xfId="9251"/>
    <cellStyle name="標準 26 8 3 5" xfId="5958"/>
    <cellStyle name="標準 26 8 4" xfId="520"/>
    <cellStyle name="標準 26 8 4 2" xfId="2057"/>
    <cellStyle name="標準 26 8 4 2 2" xfId="3986"/>
    <cellStyle name="標準 26 8 4 2 2 2" xfId="9252"/>
    <cellStyle name="標準 26 8 4 2 3" xfId="7324"/>
    <cellStyle name="標準 26 8 4 3" xfId="3987"/>
    <cellStyle name="標準 26 8 4 3 2" xfId="9253"/>
    <cellStyle name="標準 26 8 4 4" xfId="5787"/>
    <cellStyle name="標準 26 8 5" xfId="1562"/>
    <cellStyle name="標準 26 8 5 2" xfId="3988"/>
    <cellStyle name="標準 26 8 5 2 2" xfId="9254"/>
    <cellStyle name="標準 26 8 5 3" xfId="6829"/>
    <cellStyle name="標準 26 8 6" xfId="1055"/>
    <cellStyle name="標準 26 8 6 2" xfId="3989"/>
    <cellStyle name="標準 26 8 6 2 2" xfId="9255"/>
    <cellStyle name="標準 26 8 6 3" xfId="6322"/>
    <cellStyle name="標準 26 8 7" xfId="3990"/>
    <cellStyle name="標準 26 8 7 2" xfId="9256"/>
    <cellStyle name="標準 26 8 8" xfId="5445"/>
    <cellStyle name="標準 26 9" xfId="200"/>
    <cellStyle name="標準 26 9 2" xfId="327"/>
    <cellStyle name="標準 26 9 2 2" xfId="840"/>
    <cellStyle name="標準 26 9 2 2 2" xfId="2377"/>
    <cellStyle name="標準 26 9 2 2 2 2" xfId="3991"/>
    <cellStyle name="標準 26 9 2 2 2 2 2" xfId="9257"/>
    <cellStyle name="標準 26 9 2 2 2 3" xfId="7644"/>
    <cellStyle name="標準 26 9 2 2 3" xfId="3992"/>
    <cellStyle name="標準 26 9 2 2 3 2" xfId="9258"/>
    <cellStyle name="標準 26 9 2 2 4" xfId="6107"/>
    <cellStyle name="標準 26 9 2 3" xfId="1864"/>
    <cellStyle name="標準 26 9 2 3 2" xfId="3993"/>
    <cellStyle name="標準 26 9 2 3 2 2" xfId="9259"/>
    <cellStyle name="標準 26 9 2 3 3" xfId="7131"/>
    <cellStyle name="標準 26 9 2 4" xfId="1375"/>
    <cellStyle name="標準 26 9 2 4 2" xfId="3994"/>
    <cellStyle name="標準 26 9 2 4 2 2" xfId="9260"/>
    <cellStyle name="標準 26 9 2 4 3" xfId="6642"/>
    <cellStyle name="標準 26 9 2 5" xfId="3995"/>
    <cellStyle name="標準 26 9 2 5 2" xfId="9261"/>
    <cellStyle name="標準 26 9 2 6" xfId="5594"/>
    <cellStyle name="標準 26 9 3" xfId="713"/>
    <cellStyle name="標準 26 9 3 2" xfId="2250"/>
    <cellStyle name="標準 26 9 3 2 2" xfId="3996"/>
    <cellStyle name="標準 26 9 3 2 2 2" xfId="9262"/>
    <cellStyle name="標準 26 9 3 2 3" xfId="3997"/>
    <cellStyle name="標準 26 9 3 2 3 2" xfId="9263"/>
    <cellStyle name="標準 26 9 3 2 4" xfId="7517"/>
    <cellStyle name="標準 26 9 3 3" xfId="1248"/>
    <cellStyle name="標準 26 9 3 3 2" xfId="3998"/>
    <cellStyle name="標準 26 9 3 3 2 2" xfId="9264"/>
    <cellStyle name="標準 26 9 3 3 3" xfId="6515"/>
    <cellStyle name="標準 26 9 3 4" xfId="3999"/>
    <cellStyle name="標準 26 9 3 4 2" xfId="9265"/>
    <cellStyle name="標準 26 9 3 5" xfId="5980"/>
    <cellStyle name="標準 26 9 4" xfId="542"/>
    <cellStyle name="標準 26 9 4 2" xfId="2079"/>
    <cellStyle name="標準 26 9 4 2 2" xfId="4000"/>
    <cellStyle name="標準 26 9 4 2 2 2" xfId="9266"/>
    <cellStyle name="標準 26 9 4 2 3" xfId="7346"/>
    <cellStyle name="標準 26 9 4 3" xfId="4001"/>
    <cellStyle name="標準 26 9 4 3 2" xfId="9267"/>
    <cellStyle name="標準 26 9 4 4" xfId="5809"/>
    <cellStyle name="標準 26 9 5" xfId="1576"/>
    <cellStyle name="標準 26 9 5 2" xfId="4002"/>
    <cellStyle name="標準 26 9 5 2 2" xfId="9268"/>
    <cellStyle name="標準 26 9 5 3" xfId="6843"/>
    <cellStyle name="標準 26 9 6" xfId="1077"/>
    <cellStyle name="標準 26 9 6 2" xfId="4003"/>
    <cellStyle name="標準 26 9 6 2 2" xfId="9269"/>
    <cellStyle name="標準 26 9 6 3" xfId="6344"/>
    <cellStyle name="標準 26 9 7" xfId="4004"/>
    <cellStyle name="標準 26 9 7 2" xfId="9270"/>
    <cellStyle name="標準 26 9 8" xfId="5467"/>
    <cellStyle name="標準 27" xfId="89"/>
    <cellStyle name="標準 27 10" xfId="353"/>
    <cellStyle name="標準 27 10 2" xfId="866"/>
    <cellStyle name="標準 27 10 2 2" xfId="2403"/>
    <cellStyle name="標準 27 10 2 2 2" xfId="4005"/>
    <cellStyle name="標準 27 10 2 2 2 2" xfId="9271"/>
    <cellStyle name="標準 27 10 2 2 3" xfId="4006"/>
    <cellStyle name="標準 27 10 2 2 3 2" xfId="9272"/>
    <cellStyle name="標準 27 10 2 2 4" xfId="7670"/>
    <cellStyle name="標準 27 10 2 3" xfId="1401"/>
    <cellStyle name="標準 27 10 2 3 2" xfId="4007"/>
    <cellStyle name="標準 27 10 2 3 2 2" xfId="9273"/>
    <cellStyle name="標準 27 10 2 3 3" xfId="6668"/>
    <cellStyle name="標準 27 10 2 4" xfId="4008"/>
    <cellStyle name="標準 27 10 2 4 2" xfId="9274"/>
    <cellStyle name="標準 27 10 2 5" xfId="6133"/>
    <cellStyle name="標準 27 10 3" xfId="568"/>
    <cellStyle name="標準 27 10 3 2" xfId="2105"/>
    <cellStyle name="標準 27 10 3 2 2" xfId="4009"/>
    <cellStyle name="標準 27 10 3 2 2 2" xfId="9275"/>
    <cellStyle name="標準 27 10 3 2 3" xfId="7372"/>
    <cellStyle name="標準 27 10 3 3" xfId="4010"/>
    <cellStyle name="標準 27 10 3 3 2" xfId="9276"/>
    <cellStyle name="標準 27 10 3 4" xfId="5835"/>
    <cellStyle name="標準 27 10 4" xfId="1675"/>
    <cellStyle name="標準 27 10 4 2" xfId="4011"/>
    <cellStyle name="標準 27 10 4 2 2" xfId="9277"/>
    <cellStyle name="標準 27 10 4 3" xfId="6942"/>
    <cellStyle name="標準 27 10 5" xfId="1103"/>
    <cellStyle name="標準 27 10 5 2" xfId="4012"/>
    <cellStyle name="標準 27 10 5 2 2" xfId="9278"/>
    <cellStyle name="標準 27 10 5 3" xfId="6370"/>
    <cellStyle name="標準 27 10 6" xfId="4013"/>
    <cellStyle name="標準 27 10 6 2" xfId="9279"/>
    <cellStyle name="標準 27 10 7" xfId="5620"/>
    <cellStyle name="標準 27 11" xfId="227"/>
    <cellStyle name="標準 27 11 2" xfId="740"/>
    <cellStyle name="標準 27 11 2 2" xfId="2277"/>
    <cellStyle name="標準 27 11 2 2 2" xfId="4014"/>
    <cellStyle name="標準 27 11 2 2 2 2" xfId="9280"/>
    <cellStyle name="標準 27 11 2 2 3" xfId="7544"/>
    <cellStyle name="標準 27 11 2 3" xfId="1275"/>
    <cellStyle name="標準 27 11 2 3 2" xfId="4015"/>
    <cellStyle name="標準 27 11 2 3 2 2" xfId="9281"/>
    <cellStyle name="標準 27 11 2 3 3" xfId="6542"/>
    <cellStyle name="標準 27 11 2 4" xfId="4016"/>
    <cellStyle name="標準 27 11 2 4 2" xfId="9282"/>
    <cellStyle name="標準 27 11 2 5" xfId="6007"/>
    <cellStyle name="標準 27 11 3" xfId="590"/>
    <cellStyle name="標準 27 11 3 2" xfId="2127"/>
    <cellStyle name="標準 27 11 3 2 2" xfId="4017"/>
    <cellStyle name="標準 27 11 3 2 2 2" xfId="9283"/>
    <cellStyle name="標準 27 11 3 2 3" xfId="7394"/>
    <cellStyle name="標準 27 11 3 3" xfId="4018"/>
    <cellStyle name="標準 27 11 3 3 2" xfId="9284"/>
    <cellStyle name="標準 27 11 3 4" xfId="5857"/>
    <cellStyle name="標準 27 11 4" xfId="1697"/>
    <cellStyle name="標準 27 11 4 2" xfId="4019"/>
    <cellStyle name="標準 27 11 4 2 2" xfId="9285"/>
    <cellStyle name="標準 27 11 4 3" xfId="6964"/>
    <cellStyle name="標準 27 11 5" xfId="1125"/>
    <cellStyle name="標準 27 11 5 2" xfId="4020"/>
    <cellStyle name="標準 27 11 5 2 2" xfId="9286"/>
    <cellStyle name="標準 27 11 5 3" xfId="6392"/>
    <cellStyle name="標準 27 11 6" xfId="4021"/>
    <cellStyle name="標準 27 11 6 2" xfId="9287"/>
    <cellStyle name="標準 27 11 7" xfId="5494"/>
    <cellStyle name="標準 27 12" xfId="375"/>
    <cellStyle name="標準 27 12 2" xfId="888"/>
    <cellStyle name="標準 27 12 2 2" xfId="2425"/>
    <cellStyle name="標準 27 12 2 2 2" xfId="4022"/>
    <cellStyle name="標準 27 12 2 2 2 2" xfId="9288"/>
    <cellStyle name="標準 27 12 2 2 3" xfId="7692"/>
    <cellStyle name="標準 27 12 2 3" xfId="4023"/>
    <cellStyle name="標準 27 12 2 3 2" xfId="9289"/>
    <cellStyle name="標準 27 12 2 4" xfId="6155"/>
    <cellStyle name="標準 27 12 3" xfId="1719"/>
    <cellStyle name="標準 27 12 3 2" xfId="4024"/>
    <cellStyle name="標準 27 12 3 2 2" xfId="9290"/>
    <cellStyle name="標準 27 12 3 3" xfId="6986"/>
    <cellStyle name="標準 27 12 4" xfId="1423"/>
    <cellStyle name="標準 27 12 4 2" xfId="4025"/>
    <cellStyle name="標準 27 12 4 2 2" xfId="9291"/>
    <cellStyle name="標準 27 12 4 3" xfId="6690"/>
    <cellStyle name="標準 27 12 5" xfId="4026"/>
    <cellStyle name="標準 27 12 5 2" xfId="9292"/>
    <cellStyle name="標準 27 12 6" xfId="5642"/>
    <cellStyle name="標準 27 13" xfId="397"/>
    <cellStyle name="標準 27 13 2" xfId="610"/>
    <cellStyle name="標準 27 13 2 2" xfId="2147"/>
    <cellStyle name="標準 27 13 2 2 2" xfId="4027"/>
    <cellStyle name="標準 27 13 2 2 2 2" xfId="9293"/>
    <cellStyle name="標準 27 13 2 2 3" xfId="7414"/>
    <cellStyle name="標準 27 13 2 3" xfId="4028"/>
    <cellStyle name="標準 27 13 2 3 2" xfId="9294"/>
    <cellStyle name="標準 27 13 2 4" xfId="5877"/>
    <cellStyle name="標準 27 13 3" xfId="1741"/>
    <cellStyle name="標準 27 13 3 2" xfId="4029"/>
    <cellStyle name="標準 27 13 3 2 2" xfId="9295"/>
    <cellStyle name="標準 27 13 3 3" xfId="7008"/>
    <cellStyle name="標準 27 13 4" xfId="1145"/>
    <cellStyle name="標準 27 13 4 2" xfId="4030"/>
    <cellStyle name="標準 27 13 4 2 2" xfId="9296"/>
    <cellStyle name="標準 27 13 4 3" xfId="6412"/>
    <cellStyle name="標準 27 13 5" xfId="4031"/>
    <cellStyle name="標準 27 13 5 2" xfId="9297"/>
    <cellStyle name="標準 27 13 6" xfId="5664"/>
    <cellStyle name="標準 27 14" xfId="419"/>
    <cellStyle name="標準 27 14 2" xfId="910"/>
    <cellStyle name="標準 27 14 2 2" xfId="2447"/>
    <cellStyle name="標準 27 14 2 2 2" xfId="4032"/>
    <cellStyle name="標準 27 14 2 2 2 2" xfId="9298"/>
    <cellStyle name="標準 27 14 2 2 3" xfId="7714"/>
    <cellStyle name="標準 27 14 2 3" xfId="4033"/>
    <cellStyle name="標準 27 14 2 3 2" xfId="9299"/>
    <cellStyle name="標準 27 14 2 4" xfId="6177"/>
    <cellStyle name="標準 27 14 3" xfId="1764"/>
    <cellStyle name="標準 27 14 3 2" xfId="4034"/>
    <cellStyle name="標準 27 14 3 2 2" xfId="9300"/>
    <cellStyle name="標準 27 14 3 3" xfId="7031"/>
    <cellStyle name="標準 27 14 4" xfId="1445"/>
    <cellStyle name="標準 27 14 4 2" xfId="4035"/>
    <cellStyle name="標準 27 14 4 2 2" xfId="9301"/>
    <cellStyle name="標準 27 14 4 3" xfId="6712"/>
    <cellStyle name="標準 27 14 5" xfId="4036"/>
    <cellStyle name="標準 27 14 5 2" xfId="9302"/>
    <cellStyle name="標準 27 14 6" xfId="5686"/>
    <cellStyle name="標準 27 15" xfId="932"/>
    <cellStyle name="標準 27 15 2" xfId="2467"/>
    <cellStyle name="標準 27 15 2 2" xfId="4037"/>
    <cellStyle name="標準 27 15 2 2 2" xfId="9303"/>
    <cellStyle name="標準 27 15 2 3" xfId="4038"/>
    <cellStyle name="標準 27 15 2 3 2" xfId="9304"/>
    <cellStyle name="標準 27 15 2 4" xfId="7734"/>
    <cellStyle name="標準 27 15 3" xfId="1890"/>
    <cellStyle name="標準 27 15 3 2" xfId="4039"/>
    <cellStyle name="標準 27 15 3 2 2" xfId="9305"/>
    <cellStyle name="標準 27 15 3 3" xfId="7157"/>
    <cellStyle name="標準 27 15 4" xfId="1467"/>
    <cellStyle name="標準 27 15 4 2" xfId="4040"/>
    <cellStyle name="標準 27 15 4 2 2" xfId="9306"/>
    <cellStyle name="標準 27 15 4 3" xfId="6734"/>
    <cellStyle name="標準 27 15 5" xfId="4041"/>
    <cellStyle name="標準 27 15 5 2" xfId="9307"/>
    <cellStyle name="標準 27 15 6" xfId="6199"/>
    <cellStyle name="標準 27 16" xfId="954"/>
    <cellStyle name="標準 27 16 2" xfId="2486"/>
    <cellStyle name="標準 27 16 2 2" xfId="4042"/>
    <cellStyle name="標準 27 16 2 2 2" xfId="9308"/>
    <cellStyle name="標準 27 16 2 3" xfId="4043"/>
    <cellStyle name="標準 27 16 2 3 2" xfId="9309"/>
    <cellStyle name="標準 27 16 2 4" xfId="7753"/>
    <cellStyle name="標準 27 16 3" xfId="1912"/>
    <cellStyle name="標準 27 16 3 2" xfId="4044"/>
    <cellStyle name="標準 27 16 3 2 2" xfId="9310"/>
    <cellStyle name="標準 27 16 3 3" xfId="7179"/>
    <cellStyle name="標準 27 16 4" xfId="1489"/>
    <cellStyle name="標準 27 16 4 2" xfId="4045"/>
    <cellStyle name="標準 27 16 4 2 2" xfId="9311"/>
    <cellStyle name="標準 27 16 4 3" xfId="6756"/>
    <cellStyle name="標準 27 16 5" xfId="4046"/>
    <cellStyle name="標準 27 16 5 2" xfId="9312"/>
    <cellStyle name="標準 27 16 6" xfId="6221"/>
    <cellStyle name="標準 27 17" xfId="442"/>
    <cellStyle name="標準 27 17 2" xfId="1934"/>
    <cellStyle name="標準 27 17 2 2" xfId="4047"/>
    <cellStyle name="標準 27 17 2 2 2" xfId="9313"/>
    <cellStyle name="標準 27 17 2 3" xfId="7201"/>
    <cellStyle name="標準 27 17 3" xfId="4048"/>
    <cellStyle name="標準 27 17 3 2" xfId="9314"/>
    <cellStyle name="標準 27 17 4" xfId="5709"/>
    <cellStyle name="標準 27 18" xfId="1956"/>
    <cellStyle name="標準 27 18 2" xfId="4049"/>
    <cellStyle name="標準 27 18 2 2" xfId="9315"/>
    <cellStyle name="標準 27 18 3" xfId="4050"/>
    <cellStyle name="標準 27 18 3 2" xfId="9316"/>
    <cellStyle name="標準 27 18 4" xfId="7223"/>
    <cellStyle name="標準 27 19" xfId="1983"/>
    <cellStyle name="標準 27 19 2" xfId="4051"/>
    <cellStyle name="標準 27 19 2 2" xfId="9317"/>
    <cellStyle name="標準 27 19 3" xfId="4052"/>
    <cellStyle name="標準 27 19 3 2" xfId="9318"/>
    <cellStyle name="標準 27 19 4" xfId="7250"/>
    <cellStyle name="標準 27 2" xfId="98"/>
    <cellStyle name="標準 27 2 10" xfId="424"/>
    <cellStyle name="標準 27 2 10 2" xfId="915"/>
    <cellStyle name="標準 27 2 10 2 2" xfId="2452"/>
    <cellStyle name="標準 27 2 10 2 2 2" xfId="4053"/>
    <cellStyle name="標準 27 2 10 2 2 2 2" xfId="9319"/>
    <cellStyle name="標準 27 2 10 2 2 3" xfId="7719"/>
    <cellStyle name="標準 27 2 10 2 3" xfId="4054"/>
    <cellStyle name="標準 27 2 10 2 3 2" xfId="9320"/>
    <cellStyle name="標準 27 2 10 2 4" xfId="6182"/>
    <cellStyle name="標準 27 2 10 3" xfId="1895"/>
    <cellStyle name="標準 27 2 10 3 2" xfId="4055"/>
    <cellStyle name="標準 27 2 10 3 2 2" xfId="9321"/>
    <cellStyle name="標準 27 2 10 3 3" xfId="7162"/>
    <cellStyle name="標準 27 2 10 4" xfId="1450"/>
    <cellStyle name="標準 27 2 10 4 2" xfId="4056"/>
    <cellStyle name="標準 27 2 10 4 2 2" xfId="9322"/>
    <cellStyle name="標準 27 2 10 4 3" xfId="6717"/>
    <cellStyle name="標準 27 2 10 5" xfId="4057"/>
    <cellStyle name="標準 27 2 10 5 2" xfId="9323"/>
    <cellStyle name="標準 27 2 10 6" xfId="5691"/>
    <cellStyle name="標準 27 2 11" xfId="937"/>
    <cellStyle name="標準 27 2 11 2" xfId="2472"/>
    <cellStyle name="標準 27 2 11 2 2" xfId="4058"/>
    <cellStyle name="標準 27 2 11 2 2 2" xfId="9324"/>
    <cellStyle name="標準 27 2 11 2 3" xfId="4059"/>
    <cellStyle name="標準 27 2 11 2 3 2" xfId="9325"/>
    <cellStyle name="標準 27 2 11 2 4" xfId="7739"/>
    <cellStyle name="標準 27 2 11 3" xfId="1917"/>
    <cellStyle name="標準 27 2 11 3 2" xfId="4060"/>
    <cellStyle name="標準 27 2 11 3 2 2" xfId="9326"/>
    <cellStyle name="標準 27 2 11 3 3" xfId="7184"/>
    <cellStyle name="標準 27 2 11 4" xfId="1472"/>
    <cellStyle name="標準 27 2 11 4 2" xfId="4061"/>
    <cellStyle name="標準 27 2 11 4 2 2" xfId="9327"/>
    <cellStyle name="標準 27 2 11 4 3" xfId="6739"/>
    <cellStyle name="標準 27 2 11 5" xfId="4062"/>
    <cellStyle name="標準 27 2 11 5 2" xfId="9328"/>
    <cellStyle name="標準 27 2 11 6" xfId="6204"/>
    <cellStyle name="標準 27 2 12" xfId="959"/>
    <cellStyle name="標準 27 2 12 2" xfId="2491"/>
    <cellStyle name="標準 27 2 12 2 2" xfId="4063"/>
    <cellStyle name="標準 27 2 12 2 2 2" xfId="9329"/>
    <cellStyle name="標準 27 2 12 2 3" xfId="4064"/>
    <cellStyle name="標準 27 2 12 2 3 2" xfId="9330"/>
    <cellStyle name="標準 27 2 12 2 4" xfId="7758"/>
    <cellStyle name="標準 27 2 12 3" xfId="1939"/>
    <cellStyle name="標準 27 2 12 3 2" xfId="4065"/>
    <cellStyle name="標準 27 2 12 3 2 2" xfId="9331"/>
    <cellStyle name="標準 27 2 12 3 3" xfId="7206"/>
    <cellStyle name="標準 27 2 12 4" xfId="1494"/>
    <cellStyle name="標準 27 2 12 4 2" xfId="4066"/>
    <cellStyle name="標準 27 2 12 4 2 2" xfId="9332"/>
    <cellStyle name="標準 27 2 12 4 3" xfId="6761"/>
    <cellStyle name="標準 27 2 12 5" xfId="4067"/>
    <cellStyle name="標準 27 2 12 5 2" xfId="9333"/>
    <cellStyle name="標準 27 2 12 6" xfId="6226"/>
    <cellStyle name="標準 27 2 13" xfId="463"/>
    <cellStyle name="標準 27 2 13 2" xfId="1961"/>
    <cellStyle name="標準 27 2 13 2 2" xfId="4068"/>
    <cellStyle name="標準 27 2 13 2 2 2" xfId="9334"/>
    <cellStyle name="標準 27 2 13 2 3" xfId="7228"/>
    <cellStyle name="標準 27 2 13 3" xfId="4069"/>
    <cellStyle name="標準 27 2 13 3 2" xfId="9335"/>
    <cellStyle name="標準 27 2 13 4" xfId="5730"/>
    <cellStyle name="標準 27 2 14" xfId="1988"/>
    <cellStyle name="標準 27 2 14 2" xfId="4070"/>
    <cellStyle name="標準 27 2 14 2 2" xfId="9336"/>
    <cellStyle name="標準 27 2 14 3" xfId="4071"/>
    <cellStyle name="標準 27 2 14 3 2" xfId="9337"/>
    <cellStyle name="標準 27 2 14 4" xfId="7255"/>
    <cellStyle name="標準 27 2 15" xfId="1538"/>
    <cellStyle name="標準 27 2 15 2" xfId="4072"/>
    <cellStyle name="標準 27 2 15 2 2" xfId="9338"/>
    <cellStyle name="標準 27 2 15 3" xfId="4073"/>
    <cellStyle name="標準 27 2 15 3 2" xfId="9339"/>
    <cellStyle name="標準 27 2 15 4" xfId="6805"/>
    <cellStyle name="標準 27 2 16" xfId="998"/>
    <cellStyle name="標準 27 2 16 2" xfId="4074"/>
    <cellStyle name="標準 27 2 16 2 2" xfId="9340"/>
    <cellStyle name="標準 27 2 16 3" xfId="6265"/>
    <cellStyle name="標準 27 2 17" xfId="2514"/>
    <cellStyle name="標準 27 2 17 2" xfId="7781"/>
    <cellStyle name="標準 27 2 18" xfId="2536"/>
    <cellStyle name="標準 27 2 18 2" xfId="7803"/>
    <cellStyle name="標準 27 2 19" xfId="2558"/>
    <cellStyle name="標準 27 2 19 2" xfId="7825"/>
    <cellStyle name="標準 27 2 2" xfId="139"/>
    <cellStyle name="標準 27 2 2 2" xfId="270"/>
    <cellStyle name="標準 27 2 2 2 2" xfId="783"/>
    <cellStyle name="標準 27 2 2 2 2 2" xfId="2320"/>
    <cellStyle name="標準 27 2 2 2 2 2 2" xfId="4075"/>
    <cellStyle name="標準 27 2 2 2 2 2 2 2" xfId="9341"/>
    <cellStyle name="標準 27 2 2 2 2 2 3" xfId="7587"/>
    <cellStyle name="標準 27 2 2 2 2 3" xfId="4076"/>
    <cellStyle name="標準 27 2 2 2 2 3 2" xfId="9342"/>
    <cellStyle name="標準 27 2 2 2 2 4" xfId="6050"/>
    <cellStyle name="標準 27 2 2 2 3" xfId="1807"/>
    <cellStyle name="標準 27 2 2 2 3 2" xfId="4077"/>
    <cellStyle name="標準 27 2 2 2 3 2 2" xfId="9343"/>
    <cellStyle name="標準 27 2 2 2 3 3" xfId="4078"/>
    <cellStyle name="標準 27 2 2 2 3 3 2" xfId="9344"/>
    <cellStyle name="標準 27 2 2 2 3 4" xfId="7074"/>
    <cellStyle name="標準 27 2 2 2 4" xfId="1318"/>
    <cellStyle name="標準 27 2 2 2 4 2" xfId="4079"/>
    <cellStyle name="標準 27 2 2 2 4 2 2" xfId="9345"/>
    <cellStyle name="標準 27 2 2 2 4 3" xfId="6585"/>
    <cellStyle name="標準 27 2 2 2 5" xfId="4080"/>
    <cellStyle name="標準 27 2 2 2 5 2" xfId="9346"/>
    <cellStyle name="標準 27 2 2 2 6" xfId="5537"/>
    <cellStyle name="標準 27 2 2 3" xfId="656"/>
    <cellStyle name="標準 27 2 2 3 2" xfId="2193"/>
    <cellStyle name="標準 27 2 2 3 2 2" xfId="4081"/>
    <cellStyle name="標準 27 2 2 3 2 2 2" xfId="9347"/>
    <cellStyle name="標準 27 2 2 3 2 3" xfId="4082"/>
    <cellStyle name="標準 27 2 2 3 2 3 2" xfId="9348"/>
    <cellStyle name="標準 27 2 2 3 2 4" xfId="7460"/>
    <cellStyle name="標準 27 2 2 3 3" xfId="1191"/>
    <cellStyle name="標準 27 2 2 3 3 2" xfId="4083"/>
    <cellStyle name="標準 27 2 2 3 3 2 2" xfId="9349"/>
    <cellStyle name="標準 27 2 2 3 3 3" xfId="6458"/>
    <cellStyle name="標準 27 2 2 3 4" xfId="4084"/>
    <cellStyle name="標準 27 2 2 3 4 2" xfId="9350"/>
    <cellStyle name="標準 27 2 2 3 5" xfId="5923"/>
    <cellStyle name="標準 27 2 2 4" xfId="485"/>
    <cellStyle name="標準 27 2 2 4 2" xfId="2024"/>
    <cellStyle name="標準 27 2 2 4 2 2" xfId="4085"/>
    <cellStyle name="標準 27 2 2 4 2 2 2" xfId="9351"/>
    <cellStyle name="標準 27 2 2 4 2 3" xfId="7291"/>
    <cellStyle name="標準 27 2 2 4 3" xfId="4086"/>
    <cellStyle name="標準 27 2 2 4 3 2" xfId="9352"/>
    <cellStyle name="標準 27 2 2 4 4" xfId="5752"/>
    <cellStyle name="標準 27 2 2 5" xfId="1611"/>
    <cellStyle name="標準 27 2 2 5 2" xfId="4087"/>
    <cellStyle name="標準 27 2 2 5 2 2" xfId="9353"/>
    <cellStyle name="標準 27 2 2 5 3" xfId="6878"/>
    <cellStyle name="標準 27 2 2 6" xfId="1020"/>
    <cellStyle name="標準 27 2 2 6 2" xfId="4088"/>
    <cellStyle name="標準 27 2 2 6 2 2" xfId="9354"/>
    <cellStyle name="標準 27 2 2 6 3" xfId="6287"/>
    <cellStyle name="標準 27 2 2 7" xfId="4089"/>
    <cellStyle name="標準 27 2 2 7 2" xfId="9355"/>
    <cellStyle name="標準 27 2 2 8" xfId="5410"/>
    <cellStyle name="標準 27 2 20" xfId="4090"/>
    <cellStyle name="標準 27 2 20 2" xfId="9356"/>
    <cellStyle name="標準 27 2 21" xfId="5326"/>
    <cellStyle name="標準 27 2 21 2" xfId="10592"/>
    <cellStyle name="標準 27 2 22" xfId="5348"/>
    <cellStyle name="標準 27 2 22 2" xfId="10614"/>
    <cellStyle name="標準 27 2 23" xfId="10636"/>
    <cellStyle name="標準 27 2 24" xfId="5372"/>
    <cellStyle name="標準 27 2 3" xfId="165"/>
    <cellStyle name="標準 27 2 3 2" xfId="292"/>
    <cellStyle name="標準 27 2 3 2 2" xfId="805"/>
    <cellStyle name="標準 27 2 3 2 2 2" xfId="2342"/>
    <cellStyle name="標準 27 2 3 2 2 2 2" xfId="4091"/>
    <cellStyle name="標準 27 2 3 2 2 2 2 2" xfId="9357"/>
    <cellStyle name="標準 27 2 3 2 2 2 3" xfId="7609"/>
    <cellStyle name="標準 27 2 3 2 2 3" xfId="4092"/>
    <cellStyle name="標準 27 2 3 2 2 3 2" xfId="9358"/>
    <cellStyle name="標準 27 2 3 2 2 4" xfId="6072"/>
    <cellStyle name="標準 27 2 3 2 3" xfId="1829"/>
    <cellStyle name="標準 27 2 3 2 3 2" xfId="4093"/>
    <cellStyle name="標準 27 2 3 2 3 2 2" xfId="9359"/>
    <cellStyle name="標準 27 2 3 2 3 3" xfId="4094"/>
    <cellStyle name="標準 27 2 3 2 3 3 2" xfId="9360"/>
    <cellStyle name="標準 27 2 3 2 3 4" xfId="7096"/>
    <cellStyle name="標準 27 2 3 2 4" xfId="1340"/>
    <cellStyle name="標準 27 2 3 2 4 2" xfId="4095"/>
    <cellStyle name="標準 27 2 3 2 4 2 2" xfId="9361"/>
    <cellStyle name="標準 27 2 3 2 4 3" xfId="6607"/>
    <cellStyle name="標準 27 2 3 2 5" xfId="4096"/>
    <cellStyle name="標準 27 2 3 2 5 2" xfId="9362"/>
    <cellStyle name="標準 27 2 3 2 6" xfId="5559"/>
    <cellStyle name="標準 27 2 3 3" xfId="678"/>
    <cellStyle name="標準 27 2 3 3 2" xfId="2215"/>
    <cellStyle name="標準 27 2 3 3 2 2" xfId="4097"/>
    <cellStyle name="標準 27 2 3 3 2 2 2" xfId="9363"/>
    <cellStyle name="標準 27 2 3 3 2 3" xfId="4098"/>
    <cellStyle name="標準 27 2 3 3 2 3 2" xfId="9364"/>
    <cellStyle name="標準 27 2 3 3 2 4" xfId="7482"/>
    <cellStyle name="標準 27 2 3 3 3" xfId="1213"/>
    <cellStyle name="標準 27 2 3 3 3 2" xfId="4099"/>
    <cellStyle name="標準 27 2 3 3 3 2 2" xfId="9365"/>
    <cellStyle name="標準 27 2 3 3 3 3" xfId="6480"/>
    <cellStyle name="標準 27 2 3 3 4" xfId="4100"/>
    <cellStyle name="標準 27 2 3 3 4 2" xfId="9366"/>
    <cellStyle name="標準 27 2 3 3 5" xfId="5945"/>
    <cellStyle name="標準 27 2 3 4" xfId="507"/>
    <cellStyle name="標準 27 2 3 4 2" xfId="2044"/>
    <cellStyle name="標準 27 2 3 4 2 2" xfId="4101"/>
    <cellStyle name="標準 27 2 3 4 2 2 2" xfId="9367"/>
    <cellStyle name="標準 27 2 3 4 2 3" xfId="7311"/>
    <cellStyle name="標準 27 2 3 4 3" xfId="4102"/>
    <cellStyle name="標準 27 2 3 4 3 2" xfId="9368"/>
    <cellStyle name="標準 27 2 3 4 4" xfId="5774"/>
    <cellStyle name="標準 27 2 3 5" xfId="1646"/>
    <cellStyle name="標準 27 2 3 5 2" xfId="4103"/>
    <cellStyle name="標準 27 2 3 5 2 2" xfId="9369"/>
    <cellStyle name="標準 27 2 3 5 3" xfId="6913"/>
    <cellStyle name="標準 27 2 3 6" xfId="1042"/>
    <cellStyle name="標準 27 2 3 6 2" xfId="4104"/>
    <cellStyle name="標準 27 2 3 6 2 2" xfId="9370"/>
    <cellStyle name="標準 27 2 3 6 3" xfId="6309"/>
    <cellStyle name="標準 27 2 3 7" xfId="4105"/>
    <cellStyle name="標準 27 2 3 7 2" xfId="9371"/>
    <cellStyle name="標準 27 2 3 8" xfId="5432"/>
    <cellStyle name="標準 27 2 4" xfId="187"/>
    <cellStyle name="標準 27 2 4 2" xfId="314"/>
    <cellStyle name="標準 27 2 4 2 2" xfId="827"/>
    <cellStyle name="標準 27 2 4 2 2 2" xfId="2364"/>
    <cellStyle name="標準 27 2 4 2 2 2 2" xfId="4106"/>
    <cellStyle name="標準 27 2 4 2 2 2 2 2" xfId="9372"/>
    <cellStyle name="標準 27 2 4 2 2 2 3" xfId="7631"/>
    <cellStyle name="標準 27 2 4 2 2 3" xfId="4107"/>
    <cellStyle name="標準 27 2 4 2 2 3 2" xfId="9373"/>
    <cellStyle name="標準 27 2 4 2 2 4" xfId="6094"/>
    <cellStyle name="標準 27 2 4 2 3" xfId="1851"/>
    <cellStyle name="標準 27 2 4 2 3 2" xfId="4108"/>
    <cellStyle name="標準 27 2 4 2 3 2 2" xfId="9374"/>
    <cellStyle name="標準 27 2 4 2 3 3" xfId="4109"/>
    <cellStyle name="標準 27 2 4 2 3 3 2" xfId="9375"/>
    <cellStyle name="標準 27 2 4 2 3 4" xfId="7118"/>
    <cellStyle name="標準 27 2 4 2 4" xfId="1362"/>
    <cellStyle name="標準 27 2 4 2 4 2" xfId="4110"/>
    <cellStyle name="標準 27 2 4 2 4 2 2" xfId="9376"/>
    <cellStyle name="標準 27 2 4 2 4 3" xfId="6629"/>
    <cellStyle name="標準 27 2 4 2 5" xfId="4111"/>
    <cellStyle name="標準 27 2 4 2 5 2" xfId="9377"/>
    <cellStyle name="標準 27 2 4 2 6" xfId="5581"/>
    <cellStyle name="標準 27 2 4 3" xfId="700"/>
    <cellStyle name="標準 27 2 4 3 2" xfId="2237"/>
    <cellStyle name="標準 27 2 4 3 2 2" xfId="4112"/>
    <cellStyle name="標準 27 2 4 3 2 2 2" xfId="9378"/>
    <cellStyle name="標準 27 2 4 3 2 3" xfId="4113"/>
    <cellStyle name="標準 27 2 4 3 2 3 2" xfId="9379"/>
    <cellStyle name="標準 27 2 4 3 2 4" xfId="7504"/>
    <cellStyle name="標準 27 2 4 3 3" xfId="1235"/>
    <cellStyle name="標準 27 2 4 3 3 2" xfId="4114"/>
    <cellStyle name="標準 27 2 4 3 3 2 2" xfId="9380"/>
    <cellStyle name="標準 27 2 4 3 3 3" xfId="6502"/>
    <cellStyle name="標準 27 2 4 3 4" xfId="4115"/>
    <cellStyle name="標準 27 2 4 3 4 2" xfId="9381"/>
    <cellStyle name="標準 27 2 4 3 5" xfId="5967"/>
    <cellStyle name="標準 27 2 4 4" xfId="529"/>
    <cellStyle name="標準 27 2 4 4 2" xfId="2066"/>
    <cellStyle name="標準 27 2 4 4 2 2" xfId="4116"/>
    <cellStyle name="標準 27 2 4 4 2 2 2" xfId="9382"/>
    <cellStyle name="標準 27 2 4 4 2 3" xfId="7333"/>
    <cellStyle name="標準 27 2 4 4 3" xfId="4117"/>
    <cellStyle name="標準 27 2 4 4 3 2" xfId="9383"/>
    <cellStyle name="標準 27 2 4 4 4" xfId="5796"/>
    <cellStyle name="標準 27 2 4 5" xfId="1663"/>
    <cellStyle name="標準 27 2 4 5 2" xfId="4118"/>
    <cellStyle name="標準 27 2 4 5 2 2" xfId="9384"/>
    <cellStyle name="標準 27 2 4 5 3" xfId="6930"/>
    <cellStyle name="標準 27 2 4 6" xfId="1064"/>
    <cellStyle name="標準 27 2 4 6 2" xfId="4119"/>
    <cellStyle name="標準 27 2 4 6 2 2" xfId="9385"/>
    <cellStyle name="標準 27 2 4 6 3" xfId="6331"/>
    <cellStyle name="標準 27 2 4 7" xfId="4120"/>
    <cellStyle name="標準 27 2 4 7 2" xfId="9386"/>
    <cellStyle name="標準 27 2 4 8" xfId="5454"/>
    <cellStyle name="標準 27 2 5" xfId="209"/>
    <cellStyle name="標準 27 2 5 2" xfId="336"/>
    <cellStyle name="標準 27 2 5 2 2" xfId="849"/>
    <cellStyle name="標準 27 2 5 2 2 2" xfId="2386"/>
    <cellStyle name="標準 27 2 5 2 2 2 2" xfId="4121"/>
    <cellStyle name="標準 27 2 5 2 2 2 2 2" xfId="9387"/>
    <cellStyle name="標準 27 2 5 2 2 2 3" xfId="7653"/>
    <cellStyle name="標準 27 2 5 2 2 3" xfId="4122"/>
    <cellStyle name="標準 27 2 5 2 2 3 2" xfId="9388"/>
    <cellStyle name="標準 27 2 5 2 2 4" xfId="6116"/>
    <cellStyle name="標準 27 2 5 2 3" xfId="1873"/>
    <cellStyle name="標準 27 2 5 2 3 2" xfId="4123"/>
    <cellStyle name="標準 27 2 5 2 3 2 2" xfId="9389"/>
    <cellStyle name="標準 27 2 5 2 3 3" xfId="7140"/>
    <cellStyle name="標準 27 2 5 2 4" xfId="1384"/>
    <cellStyle name="標準 27 2 5 2 4 2" xfId="4124"/>
    <cellStyle name="標準 27 2 5 2 4 2 2" xfId="9390"/>
    <cellStyle name="標準 27 2 5 2 4 3" xfId="6651"/>
    <cellStyle name="標準 27 2 5 2 5" xfId="4125"/>
    <cellStyle name="標準 27 2 5 2 5 2" xfId="9391"/>
    <cellStyle name="標準 27 2 5 2 6" xfId="5603"/>
    <cellStyle name="標準 27 2 5 3" xfId="722"/>
    <cellStyle name="標準 27 2 5 3 2" xfId="2259"/>
    <cellStyle name="標準 27 2 5 3 2 2" xfId="4126"/>
    <cellStyle name="標準 27 2 5 3 2 2 2" xfId="9392"/>
    <cellStyle name="標準 27 2 5 3 2 3" xfId="4127"/>
    <cellStyle name="標準 27 2 5 3 2 3 2" xfId="9393"/>
    <cellStyle name="標準 27 2 5 3 2 4" xfId="7526"/>
    <cellStyle name="標準 27 2 5 3 3" xfId="1257"/>
    <cellStyle name="標準 27 2 5 3 3 2" xfId="4128"/>
    <cellStyle name="標準 27 2 5 3 3 2 2" xfId="9394"/>
    <cellStyle name="標準 27 2 5 3 3 3" xfId="6524"/>
    <cellStyle name="標準 27 2 5 3 4" xfId="4129"/>
    <cellStyle name="標準 27 2 5 3 4 2" xfId="9395"/>
    <cellStyle name="標準 27 2 5 3 5" xfId="5989"/>
    <cellStyle name="標準 27 2 5 4" xfId="551"/>
    <cellStyle name="標準 27 2 5 4 2" xfId="2088"/>
    <cellStyle name="標準 27 2 5 4 2 2" xfId="4130"/>
    <cellStyle name="標準 27 2 5 4 2 2 2" xfId="9396"/>
    <cellStyle name="標準 27 2 5 4 2 3" xfId="7355"/>
    <cellStyle name="標準 27 2 5 4 3" xfId="4131"/>
    <cellStyle name="標準 27 2 5 4 3 2" xfId="9397"/>
    <cellStyle name="標準 27 2 5 4 4" xfId="5818"/>
    <cellStyle name="標準 27 2 5 5" xfId="1680"/>
    <cellStyle name="標準 27 2 5 5 2" xfId="4132"/>
    <cellStyle name="標準 27 2 5 5 2 2" xfId="9398"/>
    <cellStyle name="標準 27 2 5 5 3" xfId="6947"/>
    <cellStyle name="標準 27 2 5 6" xfId="1086"/>
    <cellStyle name="標準 27 2 5 6 2" xfId="4133"/>
    <cellStyle name="標準 27 2 5 6 2 2" xfId="9399"/>
    <cellStyle name="標準 27 2 5 6 3" xfId="6353"/>
    <cellStyle name="標準 27 2 5 7" xfId="4134"/>
    <cellStyle name="標準 27 2 5 7 2" xfId="9400"/>
    <cellStyle name="標準 27 2 5 8" xfId="5476"/>
    <cellStyle name="標準 27 2 6" xfId="358"/>
    <cellStyle name="標準 27 2 6 2" xfId="871"/>
    <cellStyle name="標準 27 2 6 2 2" xfId="2408"/>
    <cellStyle name="標準 27 2 6 2 2 2" xfId="4135"/>
    <cellStyle name="標準 27 2 6 2 2 2 2" xfId="9401"/>
    <cellStyle name="標準 27 2 6 2 2 3" xfId="4136"/>
    <cellStyle name="標準 27 2 6 2 2 3 2" xfId="9402"/>
    <cellStyle name="標準 27 2 6 2 2 4" xfId="7675"/>
    <cellStyle name="標準 27 2 6 2 3" xfId="1406"/>
    <cellStyle name="標準 27 2 6 2 3 2" xfId="4137"/>
    <cellStyle name="標準 27 2 6 2 3 2 2" xfId="9403"/>
    <cellStyle name="標準 27 2 6 2 3 3" xfId="6673"/>
    <cellStyle name="標準 27 2 6 2 4" xfId="4138"/>
    <cellStyle name="標準 27 2 6 2 4 2" xfId="9404"/>
    <cellStyle name="標準 27 2 6 2 5" xfId="6138"/>
    <cellStyle name="標準 27 2 6 3" xfId="573"/>
    <cellStyle name="標準 27 2 6 3 2" xfId="2110"/>
    <cellStyle name="標準 27 2 6 3 2 2" xfId="4139"/>
    <cellStyle name="標準 27 2 6 3 2 2 2" xfId="9405"/>
    <cellStyle name="標準 27 2 6 3 2 3" xfId="7377"/>
    <cellStyle name="標準 27 2 6 3 3" xfId="4140"/>
    <cellStyle name="標準 27 2 6 3 3 2" xfId="9406"/>
    <cellStyle name="標準 27 2 6 3 4" xfId="5840"/>
    <cellStyle name="標準 27 2 6 4" xfId="1702"/>
    <cellStyle name="標準 27 2 6 4 2" xfId="4141"/>
    <cellStyle name="標準 27 2 6 4 2 2" xfId="9407"/>
    <cellStyle name="標準 27 2 6 4 3" xfId="6969"/>
    <cellStyle name="標準 27 2 6 5" xfId="1108"/>
    <cellStyle name="標準 27 2 6 5 2" xfId="4142"/>
    <cellStyle name="標準 27 2 6 5 2 2" xfId="9408"/>
    <cellStyle name="標準 27 2 6 5 3" xfId="6375"/>
    <cellStyle name="標準 27 2 6 6" xfId="4143"/>
    <cellStyle name="標準 27 2 6 6 2" xfId="9409"/>
    <cellStyle name="標準 27 2 6 7" xfId="5625"/>
    <cellStyle name="標準 27 2 7" xfId="248"/>
    <cellStyle name="標準 27 2 7 2" xfId="761"/>
    <cellStyle name="標準 27 2 7 2 2" xfId="2298"/>
    <cellStyle name="標準 27 2 7 2 2 2" xfId="4144"/>
    <cellStyle name="標準 27 2 7 2 2 2 2" xfId="9410"/>
    <cellStyle name="標準 27 2 7 2 2 3" xfId="7565"/>
    <cellStyle name="標準 27 2 7 2 3" xfId="1296"/>
    <cellStyle name="標準 27 2 7 2 3 2" xfId="4145"/>
    <cellStyle name="標準 27 2 7 2 3 2 2" xfId="9411"/>
    <cellStyle name="標準 27 2 7 2 3 3" xfId="6563"/>
    <cellStyle name="標準 27 2 7 2 4" xfId="4146"/>
    <cellStyle name="標準 27 2 7 2 4 2" xfId="9412"/>
    <cellStyle name="標準 27 2 7 2 5" xfId="6028"/>
    <cellStyle name="標準 27 2 7 3" xfId="595"/>
    <cellStyle name="標準 27 2 7 3 2" xfId="2132"/>
    <cellStyle name="標準 27 2 7 3 2 2" xfId="4147"/>
    <cellStyle name="標準 27 2 7 3 2 2 2" xfId="9413"/>
    <cellStyle name="標準 27 2 7 3 2 3" xfId="7399"/>
    <cellStyle name="標準 27 2 7 3 3" xfId="4148"/>
    <cellStyle name="標準 27 2 7 3 3 2" xfId="9414"/>
    <cellStyle name="標準 27 2 7 3 4" xfId="5862"/>
    <cellStyle name="標準 27 2 7 4" xfId="1724"/>
    <cellStyle name="標準 27 2 7 4 2" xfId="4149"/>
    <cellStyle name="標準 27 2 7 4 2 2" xfId="9415"/>
    <cellStyle name="標準 27 2 7 4 3" xfId="6991"/>
    <cellStyle name="標準 27 2 7 5" xfId="1130"/>
    <cellStyle name="標準 27 2 7 5 2" xfId="4150"/>
    <cellStyle name="標準 27 2 7 5 2 2" xfId="9416"/>
    <cellStyle name="標準 27 2 7 5 3" xfId="6397"/>
    <cellStyle name="標準 27 2 7 6" xfId="4151"/>
    <cellStyle name="標準 27 2 7 6 2" xfId="9417"/>
    <cellStyle name="標準 27 2 7 7" xfId="5515"/>
    <cellStyle name="標準 27 2 8" xfId="380"/>
    <cellStyle name="標準 27 2 8 2" xfId="893"/>
    <cellStyle name="標準 27 2 8 2 2" xfId="2430"/>
    <cellStyle name="標準 27 2 8 2 2 2" xfId="4152"/>
    <cellStyle name="標準 27 2 8 2 2 2 2" xfId="9418"/>
    <cellStyle name="標準 27 2 8 2 2 3" xfId="7697"/>
    <cellStyle name="標準 27 2 8 2 3" xfId="4153"/>
    <cellStyle name="標準 27 2 8 2 3 2" xfId="9419"/>
    <cellStyle name="標準 27 2 8 2 4" xfId="6160"/>
    <cellStyle name="標準 27 2 8 3" xfId="1746"/>
    <cellStyle name="標準 27 2 8 3 2" xfId="4154"/>
    <cellStyle name="標準 27 2 8 3 2 2" xfId="9420"/>
    <cellStyle name="標準 27 2 8 3 3" xfId="7013"/>
    <cellStyle name="標準 27 2 8 4" xfId="1428"/>
    <cellStyle name="標準 27 2 8 4 2" xfId="4155"/>
    <cellStyle name="標準 27 2 8 4 2 2" xfId="9421"/>
    <cellStyle name="標準 27 2 8 4 3" xfId="6695"/>
    <cellStyle name="標準 27 2 8 5" xfId="4156"/>
    <cellStyle name="標準 27 2 8 5 2" xfId="9422"/>
    <cellStyle name="標準 27 2 8 6" xfId="5647"/>
    <cellStyle name="標準 27 2 9" xfId="402"/>
    <cellStyle name="標準 27 2 9 2" xfId="619"/>
    <cellStyle name="標準 27 2 9 2 2" xfId="2156"/>
    <cellStyle name="標準 27 2 9 2 2 2" xfId="4157"/>
    <cellStyle name="標準 27 2 9 2 2 2 2" xfId="9423"/>
    <cellStyle name="標準 27 2 9 2 2 3" xfId="7423"/>
    <cellStyle name="標準 27 2 9 2 3" xfId="4158"/>
    <cellStyle name="標準 27 2 9 2 3 2" xfId="9424"/>
    <cellStyle name="標準 27 2 9 2 4" xfId="5886"/>
    <cellStyle name="標準 27 2 9 3" xfId="1785"/>
    <cellStyle name="標準 27 2 9 3 2" xfId="4159"/>
    <cellStyle name="標準 27 2 9 3 2 2" xfId="9425"/>
    <cellStyle name="標準 27 2 9 3 3" xfId="7052"/>
    <cellStyle name="標準 27 2 9 4" xfId="1154"/>
    <cellStyle name="標準 27 2 9 4 2" xfId="4160"/>
    <cellStyle name="標準 27 2 9 4 2 2" xfId="9426"/>
    <cellStyle name="標準 27 2 9 4 3" xfId="6421"/>
    <cellStyle name="標準 27 2 9 5" xfId="4161"/>
    <cellStyle name="標準 27 2 9 5 2" xfId="9427"/>
    <cellStyle name="標準 27 2 9 6" xfId="5669"/>
    <cellStyle name="標準 27 20" xfId="1515"/>
    <cellStyle name="標準 27 20 2" xfId="4162"/>
    <cellStyle name="標準 27 20 2 2" xfId="9428"/>
    <cellStyle name="標準 27 20 3" xfId="4163"/>
    <cellStyle name="標準 27 20 3 2" xfId="9429"/>
    <cellStyle name="標準 27 20 4" xfId="6782"/>
    <cellStyle name="標準 27 21" xfId="977"/>
    <cellStyle name="標準 27 21 2" xfId="4164"/>
    <cellStyle name="標準 27 21 2 2" xfId="9430"/>
    <cellStyle name="標準 27 21 3" xfId="6244"/>
    <cellStyle name="標準 27 22" xfId="2509"/>
    <cellStyle name="標準 27 22 2" xfId="7776"/>
    <cellStyle name="標準 27 23" xfId="2531"/>
    <cellStyle name="標準 27 23 2" xfId="7798"/>
    <cellStyle name="標準 27 24" xfId="2553"/>
    <cellStyle name="標準 27 24 2" xfId="7820"/>
    <cellStyle name="標準 27 25" xfId="4165"/>
    <cellStyle name="標準 27 25 2" xfId="9431"/>
    <cellStyle name="標準 27 26" xfId="5321"/>
    <cellStyle name="標準 27 26 2" xfId="10587"/>
    <cellStyle name="標準 27 27" xfId="5343"/>
    <cellStyle name="標準 27 27 2" xfId="10609"/>
    <cellStyle name="標準 27 28" xfId="10631"/>
    <cellStyle name="標準 27 29" xfId="5363"/>
    <cellStyle name="標準 27 3" xfId="103"/>
    <cellStyle name="標準 27 3 10" xfId="429"/>
    <cellStyle name="標準 27 3 10 2" xfId="920"/>
    <cellStyle name="標準 27 3 10 2 2" xfId="2457"/>
    <cellStyle name="標準 27 3 10 2 2 2" xfId="4166"/>
    <cellStyle name="標準 27 3 10 2 2 2 2" xfId="9432"/>
    <cellStyle name="標準 27 3 10 2 2 3" xfId="7724"/>
    <cellStyle name="標準 27 3 10 2 3" xfId="4167"/>
    <cellStyle name="標準 27 3 10 2 3 2" xfId="9433"/>
    <cellStyle name="標準 27 3 10 2 4" xfId="6187"/>
    <cellStyle name="標準 27 3 10 3" xfId="1900"/>
    <cellStyle name="標準 27 3 10 3 2" xfId="4168"/>
    <cellStyle name="標準 27 3 10 3 2 2" xfId="9434"/>
    <cellStyle name="標準 27 3 10 3 3" xfId="7167"/>
    <cellStyle name="標準 27 3 10 4" xfId="1455"/>
    <cellStyle name="標準 27 3 10 4 2" xfId="4169"/>
    <cellStyle name="標準 27 3 10 4 2 2" xfId="9435"/>
    <cellStyle name="標準 27 3 10 4 3" xfId="6722"/>
    <cellStyle name="標準 27 3 10 5" xfId="4170"/>
    <cellStyle name="標準 27 3 10 5 2" xfId="9436"/>
    <cellStyle name="標準 27 3 10 6" xfId="5696"/>
    <cellStyle name="標準 27 3 11" xfId="942"/>
    <cellStyle name="標準 27 3 11 2" xfId="2477"/>
    <cellStyle name="標準 27 3 11 2 2" xfId="4171"/>
    <cellStyle name="標準 27 3 11 2 2 2" xfId="9437"/>
    <cellStyle name="標準 27 3 11 2 3" xfId="4172"/>
    <cellStyle name="標準 27 3 11 2 3 2" xfId="9438"/>
    <cellStyle name="標準 27 3 11 2 4" xfId="7744"/>
    <cellStyle name="標準 27 3 11 3" xfId="1922"/>
    <cellStyle name="標準 27 3 11 3 2" xfId="4173"/>
    <cellStyle name="標準 27 3 11 3 2 2" xfId="9439"/>
    <cellStyle name="標準 27 3 11 3 3" xfId="7189"/>
    <cellStyle name="標準 27 3 11 4" xfId="1477"/>
    <cellStyle name="標準 27 3 11 4 2" xfId="4174"/>
    <cellStyle name="標準 27 3 11 4 2 2" xfId="9440"/>
    <cellStyle name="標準 27 3 11 4 3" xfId="6744"/>
    <cellStyle name="標準 27 3 11 5" xfId="4175"/>
    <cellStyle name="標準 27 3 11 5 2" xfId="9441"/>
    <cellStyle name="標準 27 3 11 6" xfId="6209"/>
    <cellStyle name="標準 27 3 12" xfId="964"/>
    <cellStyle name="標準 27 3 12 2" xfId="2496"/>
    <cellStyle name="標準 27 3 12 2 2" xfId="4176"/>
    <cellStyle name="標準 27 3 12 2 2 2" xfId="9442"/>
    <cellStyle name="標準 27 3 12 2 3" xfId="4177"/>
    <cellStyle name="標準 27 3 12 2 3 2" xfId="9443"/>
    <cellStyle name="標準 27 3 12 2 4" xfId="7763"/>
    <cellStyle name="標準 27 3 12 3" xfId="1944"/>
    <cellStyle name="標準 27 3 12 3 2" xfId="4178"/>
    <cellStyle name="標準 27 3 12 3 2 2" xfId="9444"/>
    <cellStyle name="標準 27 3 12 3 3" xfId="7211"/>
    <cellStyle name="標準 27 3 12 4" xfId="1499"/>
    <cellStyle name="標準 27 3 12 4 2" xfId="4179"/>
    <cellStyle name="標準 27 3 12 4 2 2" xfId="9445"/>
    <cellStyle name="標準 27 3 12 4 3" xfId="6766"/>
    <cellStyle name="標準 27 3 12 5" xfId="4180"/>
    <cellStyle name="標準 27 3 12 5 2" xfId="9446"/>
    <cellStyle name="標準 27 3 12 6" xfId="6231"/>
    <cellStyle name="標準 27 3 13" xfId="468"/>
    <cellStyle name="標準 27 3 13 2" xfId="1966"/>
    <cellStyle name="標準 27 3 13 2 2" xfId="4181"/>
    <cellStyle name="標準 27 3 13 2 2 2" xfId="9447"/>
    <cellStyle name="標準 27 3 13 2 3" xfId="7233"/>
    <cellStyle name="標準 27 3 13 3" xfId="4182"/>
    <cellStyle name="標準 27 3 13 3 2" xfId="9448"/>
    <cellStyle name="標準 27 3 13 4" xfId="5735"/>
    <cellStyle name="標準 27 3 14" xfId="1993"/>
    <cellStyle name="標準 27 3 14 2" xfId="4183"/>
    <cellStyle name="標準 27 3 14 2 2" xfId="9449"/>
    <cellStyle name="標準 27 3 14 3" xfId="4184"/>
    <cellStyle name="標準 27 3 14 3 2" xfId="9450"/>
    <cellStyle name="標準 27 3 14 4" xfId="7260"/>
    <cellStyle name="標準 27 3 15" xfId="1552"/>
    <cellStyle name="標準 27 3 15 2" xfId="4185"/>
    <cellStyle name="標準 27 3 15 2 2" xfId="9451"/>
    <cellStyle name="標準 27 3 15 3" xfId="4186"/>
    <cellStyle name="標準 27 3 15 3 2" xfId="9452"/>
    <cellStyle name="標準 27 3 15 4" xfId="6819"/>
    <cellStyle name="標準 27 3 16" xfId="1003"/>
    <cellStyle name="標準 27 3 16 2" xfId="4187"/>
    <cellStyle name="標準 27 3 16 2 2" xfId="9453"/>
    <cellStyle name="標準 27 3 16 3" xfId="6270"/>
    <cellStyle name="標準 27 3 17" xfId="2519"/>
    <cellStyle name="標準 27 3 17 2" xfId="7786"/>
    <cellStyle name="標準 27 3 18" xfId="2541"/>
    <cellStyle name="標準 27 3 18 2" xfId="7808"/>
    <cellStyle name="標準 27 3 19" xfId="2563"/>
    <cellStyle name="標準 27 3 19 2" xfId="7830"/>
    <cellStyle name="標準 27 3 2" xfId="144"/>
    <cellStyle name="標準 27 3 2 2" xfId="275"/>
    <cellStyle name="標準 27 3 2 2 2" xfId="788"/>
    <cellStyle name="標準 27 3 2 2 2 2" xfId="2325"/>
    <cellStyle name="標準 27 3 2 2 2 2 2" xfId="4188"/>
    <cellStyle name="標準 27 3 2 2 2 2 2 2" xfId="9454"/>
    <cellStyle name="標準 27 3 2 2 2 2 3" xfId="7592"/>
    <cellStyle name="標準 27 3 2 2 2 3" xfId="4189"/>
    <cellStyle name="標準 27 3 2 2 2 3 2" xfId="9455"/>
    <cellStyle name="標準 27 3 2 2 2 4" xfId="6055"/>
    <cellStyle name="標準 27 3 2 2 3" xfId="1812"/>
    <cellStyle name="標準 27 3 2 2 3 2" xfId="4190"/>
    <cellStyle name="標準 27 3 2 2 3 2 2" xfId="9456"/>
    <cellStyle name="標準 27 3 2 2 3 3" xfId="4191"/>
    <cellStyle name="標準 27 3 2 2 3 3 2" xfId="9457"/>
    <cellStyle name="標準 27 3 2 2 3 4" xfId="7079"/>
    <cellStyle name="標準 27 3 2 2 4" xfId="1323"/>
    <cellStyle name="標準 27 3 2 2 4 2" xfId="4192"/>
    <cellStyle name="標準 27 3 2 2 4 2 2" xfId="9458"/>
    <cellStyle name="標準 27 3 2 2 4 3" xfId="6590"/>
    <cellStyle name="標準 27 3 2 2 5" xfId="4193"/>
    <cellStyle name="標準 27 3 2 2 5 2" xfId="9459"/>
    <cellStyle name="標準 27 3 2 2 6" xfId="5542"/>
    <cellStyle name="標準 27 3 2 3" xfId="661"/>
    <cellStyle name="標準 27 3 2 3 2" xfId="2198"/>
    <cellStyle name="標準 27 3 2 3 2 2" xfId="4194"/>
    <cellStyle name="標準 27 3 2 3 2 2 2" xfId="9460"/>
    <cellStyle name="標準 27 3 2 3 2 3" xfId="4195"/>
    <cellStyle name="標準 27 3 2 3 2 3 2" xfId="9461"/>
    <cellStyle name="標準 27 3 2 3 2 4" xfId="7465"/>
    <cellStyle name="標準 27 3 2 3 3" xfId="1196"/>
    <cellStyle name="標準 27 3 2 3 3 2" xfId="4196"/>
    <cellStyle name="標準 27 3 2 3 3 2 2" xfId="9462"/>
    <cellStyle name="標準 27 3 2 3 3 3" xfId="6463"/>
    <cellStyle name="標準 27 3 2 3 4" xfId="4197"/>
    <cellStyle name="標準 27 3 2 3 4 2" xfId="9463"/>
    <cellStyle name="標準 27 3 2 3 5" xfId="5928"/>
    <cellStyle name="標準 27 3 2 4" xfId="490"/>
    <cellStyle name="標準 27 3 2 4 2" xfId="2029"/>
    <cellStyle name="標準 27 3 2 4 2 2" xfId="4198"/>
    <cellStyle name="標準 27 3 2 4 2 2 2" xfId="9464"/>
    <cellStyle name="標準 27 3 2 4 2 3" xfId="7296"/>
    <cellStyle name="標準 27 3 2 4 3" xfId="4199"/>
    <cellStyle name="標準 27 3 2 4 3 2" xfId="9465"/>
    <cellStyle name="標準 27 3 2 4 4" xfId="5757"/>
    <cellStyle name="標準 27 3 2 5" xfId="1616"/>
    <cellStyle name="標準 27 3 2 5 2" xfId="4200"/>
    <cellStyle name="標準 27 3 2 5 2 2" xfId="9466"/>
    <cellStyle name="標準 27 3 2 5 3" xfId="6883"/>
    <cellStyle name="標準 27 3 2 6" xfId="1025"/>
    <cellStyle name="標準 27 3 2 6 2" xfId="4201"/>
    <cellStyle name="標準 27 3 2 6 2 2" xfId="9467"/>
    <cellStyle name="標準 27 3 2 6 3" xfId="6292"/>
    <cellStyle name="標準 27 3 2 7" xfId="4202"/>
    <cellStyle name="標準 27 3 2 7 2" xfId="9468"/>
    <cellStyle name="標準 27 3 2 8" xfId="5415"/>
    <cellStyle name="標準 27 3 20" xfId="4203"/>
    <cellStyle name="標準 27 3 20 2" xfId="9469"/>
    <cellStyle name="標準 27 3 21" xfId="5331"/>
    <cellStyle name="標準 27 3 21 2" xfId="10597"/>
    <cellStyle name="標準 27 3 22" xfId="5353"/>
    <cellStyle name="標準 27 3 22 2" xfId="10619"/>
    <cellStyle name="標準 27 3 23" xfId="10641"/>
    <cellStyle name="標準 27 3 24" xfId="5377"/>
    <cellStyle name="標準 27 3 3" xfId="170"/>
    <cellStyle name="標準 27 3 3 2" xfId="297"/>
    <cellStyle name="標準 27 3 3 2 2" xfId="810"/>
    <cellStyle name="標準 27 3 3 2 2 2" xfId="2347"/>
    <cellStyle name="標準 27 3 3 2 2 2 2" xfId="4204"/>
    <cellStyle name="標準 27 3 3 2 2 2 2 2" xfId="9470"/>
    <cellStyle name="標準 27 3 3 2 2 2 3" xfId="7614"/>
    <cellStyle name="標準 27 3 3 2 2 3" xfId="4205"/>
    <cellStyle name="標準 27 3 3 2 2 3 2" xfId="9471"/>
    <cellStyle name="標準 27 3 3 2 2 4" xfId="6077"/>
    <cellStyle name="標準 27 3 3 2 3" xfId="1834"/>
    <cellStyle name="標準 27 3 3 2 3 2" xfId="4206"/>
    <cellStyle name="標準 27 3 3 2 3 2 2" xfId="9472"/>
    <cellStyle name="標準 27 3 3 2 3 3" xfId="4207"/>
    <cellStyle name="標準 27 3 3 2 3 3 2" xfId="9473"/>
    <cellStyle name="標準 27 3 3 2 3 4" xfId="7101"/>
    <cellStyle name="標準 27 3 3 2 4" xfId="1345"/>
    <cellStyle name="標準 27 3 3 2 4 2" xfId="4208"/>
    <cellStyle name="標準 27 3 3 2 4 2 2" xfId="9474"/>
    <cellStyle name="標準 27 3 3 2 4 3" xfId="6612"/>
    <cellStyle name="標準 27 3 3 2 5" xfId="4209"/>
    <cellStyle name="標準 27 3 3 2 5 2" xfId="9475"/>
    <cellStyle name="標準 27 3 3 2 6" xfId="5564"/>
    <cellStyle name="標準 27 3 3 3" xfId="683"/>
    <cellStyle name="標準 27 3 3 3 2" xfId="2220"/>
    <cellStyle name="標準 27 3 3 3 2 2" xfId="4210"/>
    <cellStyle name="標準 27 3 3 3 2 2 2" xfId="9476"/>
    <cellStyle name="標準 27 3 3 3 2 3" xfId="4211"/>
    <cellStyle name="標準 27 3 3 3 2 3 2" xfId="9477"/>
    <cellStyle name="標準 27 3 3 3 2 4" xfId="7487"/>
    <cellStyle name="標準 27 3 3 3 3" xfId="1218"/>
    <cellStyle name="標準 27 3 3 3 3 2" xfId="4212"/>
    <cellStyle name="標準 27 3 3 3 3 2 2" xfId="9478"/>
    <cellStyle name="標準 27 3 3 3 3 3" xfId="6485"/>
    <cellStyle name="標準 27 3 3 3 4" xfId="4213"/>
    <cellStyle name="標準 27 3 3 3 4 2" xfId="9479"/>
    <cellStyle name="標準 27 3 3 3 5" xfId="5950"/>
    <cellStyle name="標準 27 3 3 4" xfId="512"/>
    <cellStyle name="標準 27 3 3 4 2" xfId="2049"/>
    <cellStyle name="標準 27 3 3 4 2 2" xfId="4214"/>
    <cellStyle name="標準 27 3 3 4 2 2 2" xfId="9480"/>
    <cellStyle name="標準 27 3 3 4 2 3" xfId="7316"/>
    <cellStyle name="標準 27 3 3 4 3" xfId="4215"/>
    <cellStyle name="標準 27 3 3 4 3 2" xfId="9481"/>
    <cellStyle name="標準 27 3 3 4 4" xfId="5779"/>
    <cellStyle name="標準 27 3 3 5" xfId="1651"/>
    <cellStyle name="標準 27 3 3 5 2" xfId="4216"/>
    <cellStyle name="標準 27 3 3 5 2 2" xfId="9482"/>
    <cellStyle name="標準 27 3 3 5 3" xfId="6918"/>
    <cellStyle name="標準 27 3 3 6" xfId="1047"/>
    <cellStyle name="標準 27 3 3 6 2" xfId="4217"/>
    <cellStyle name="標準 27 3 3 6 2 2" xfId="9483"/>
    <cellStyle name="標準 27 3 3 6 3" xfId="6314"/>
    <cellStyle name="標準 27 3 3 7" xfId="4218"/>
    <cellStyle name="標準 27 3 3 7 2" xfId="9484"/>
    <cellStyle name="標準 27 3 3 8" xfId="5437"/>
    <cellStyle name="標準 27 3 4" xfId="192"/>
    <cellStyle name="標準 27 3 4 2" xfId="319"/>
    <cellStyle name="標準 27 3 4 2 2" xfId="832"/>
    <cellStyle name="標準 27 3 4 2 2 2" xfId="2369"/>
    <cellStyle name="標準 27 3 4 2 2 2 2" xfId="4219"/>
    <cellStyle name="標準 27 3 4 2 2 2 2 2" xfId="9485"/>
    <cellStyle name="標準 27 3 4 2 2 2 3" xfId="7636"/>
    <cellStyle name="標準 27 3 4 2 2 3" xfId="4220"/>
    <cellStyle name="標準 27 3 4 2 2 3 2" xfId="9486"/>
    <cellStyle name="標準 27 3 4 2 2 4" xfId="6099"/>
    <cellStyle name="標準 27 3 4 2 3" xfId="1856"/>
    <cellStyle name="標準 27 3 4 2 3 2" xfId="4221"/>
    <cellStyle name="標準 27 3 4 2 3 2 2" xfId="9487"/>
    <cellStyle name="標準 27 3 4 2 3 3" xfId="4222"/>
    <cellStyle name="標準 27 3 4 2 3 3 2" xfId="9488"/>
    <cellStyle name="標準 27 3 4 2 3 4" xfId="7123"/>
    <cellStyle name="標準 27 3 4 2 4" xfId="1367"/>
    <cellStyle name="標準 27 3 4 2 4 2" xfId="4223"/>
    <cellStyle name="標準 27 3 4 2 4 2 2" xfId="9489"/>
    <cellStyle name="標準 27 3 4 2 4 3" xfId="6634"/>
    <cellStyle name="標準 27 3 4 2 5" xfId="4224"/>
    <cellStyle name="標準 27 3 4 2 5 2" xfId="9490"/>
    <cellStyle name="標準 27 3 4 2 6" xfId="5586"/>
    <cellStyle name="標準 27 3 4 3" xfId="705"/>
    <cellStyle name="標準 27 3 4 3 2" xfId="2242"/>
    <cellStyle name="標準 27 3 4 3 2 2" xfId="4225"/>
    <cellStyle name="標準 27 3 4 3 2 2 2" xfId="9491"/>
    <cellStyle name="標準 27 3 4 3 2 3" xfId="4226"/>
    <cellStyle name="標準 27 3 4 3 2 3 2" xfId="9492"/>
    <cellStyle name="標準 27 3 4 3 2 4" xfId="7509"/>
    <cellStyle name="標準 27 3 4 3 3" xfId="1240"/>
    <cellStyle name="標準 27 3 4 3 3 2" xfId="4227"/>
    <cellStyle name="標準 27 3 4 3 3 2 2" xfId="9493"/>
    <cellStyle name="標準 27 3 4 3 3 3" xfId="6507"/>
    <cellStyle name="標準 27 3 4 3 4" xfId="4228"/>
    <cellStyle name="標準 27 3 4 3 4 2" xfId="9494"/>
    <cellStyle name="標準 27 3 4 3 5" xfId="5972"/>
    <cellStyle name="標準 27 3 4 4" xfId="534"/>
    <cellStyle name="標準 27 3 4 4 2" xfId="2071"/>
    <cellStyle name="標準 27 3 4 4 2 2" xfId="4229"/>
    <cellStyle name="標準 27 3 4 4 2 2 2" xfId="9495"/>
    <cellStyle name="標準 27 3 4 4 2 3" xfId="7338"/>
    <cellStyle name="標準 27 3 4 4 3" xfId="4230"/>
    <cellStyle name="標準 27 3 4 4 3 2" xfId="9496"/>
    <cellStyle name="標準 27 3 4 4 4" xfId="5801"/>
    <cellStyle name="標準 27 3 4 5" xfId="1668"/>
    <cellStyle name="標準 27 3 4 5 2" xfId="4231"/>
    <cellStyle name="標準 27 3 4 5 2 2" xfId="9497"/>
    <cellStyle name="標準 27 3 4 5 3" xfId="6935"/>
    <cellStyle name="標準 27 3 4 6" xfId="1069"/>
    <cellStyle name="標準 27 3 4 6 2" xfId="4232"/>
    <cellStyle name="標準 27 3 4 6 2 2" xfId="9498"/>
    <cellStyle name="標準 27 3 4 6 3" xfId="6336"/>
    <cellStyle name="標準 27 3 4 7" xfId="4233"/>
    <cellStyle name="標準 27 3 4 7 2" xfId="9499"/>
    <cellStyle name="標準 27 3 4 8" xfId="5459"/>
    <cellStyle name="標準 27 3 5" xfId="214"/>
    <cellStyle name="標準 27 3 5 2" xfId="341"/>
    <cellStyle name="標準 27 3 5 2 2" xfId="854"/>
    <cellStyle name="標準 27 3 5 2 2 2" xfId="2391"/>
    <cellStyle name="標準 27 3 5 2 2 2 2" xfId="4234"/>
    <cellStyle name="標準 27 3 5 2 2 2 2 2" xfId="9500"/>
    <cellStyle name="標準 27 3 5 2 2 2 3" xfId="7658"/>
    <cellStyle name="標準 27 3 5 2 2 3" xfId="4235"/>
    <cellStyle name="標準 27 3 5 2 2 3 2" xfId="9501"/>
    <cellStyle name="標準 27 3 5 2 2 4" xfId="6121"/>
    <cellStyle name="標準 27 3 5 2 3" xfId="1878"/>
    <cellStyle name="標準 27 3 5 2 3 2" xfId="4236"/>
    <cellStyle name="標準 27 3 5 2 3 2 2" xfId="9502"/>
    <cellStyle name="標準 27 3 5 2 3 3" xfId="7145"/>
    <cellStyle name="標準 27 3 5 2 4" xfId="1389"/>
    <cellStyle name="標準 27 3 5 2 4 2" xfId="4237"/>
    <cellStyle name="標準 27 3 5 2 4 2 2" xfId="9503"/>
    <cellStyle name="標準 27 3 5 2 4 3" xfId="6656"/>
    <cellStyle name="標準 27 3 5 2 5" xfId="4238"/>
    <cellStyle name="標準 27 3 5 2 5 2" xfId="9504"/>
    <cellStyle name="標準 27 3 5 2 6" xfId="5608"/>
    <cellStyle name="標準 27 3 5 3" xfId="727"/>
    <cellStyle name="標準 27 3 5 3 2" xfId="2264"/>
    <cellStyle name="標準 27 3 5 3 2 2" xfId="4239"/>
    <cellStyle name="標準 27 3 5 3 2 2 2" xfId="9505"/>
    <cellStyle name="標準 27 3 5 3 2 3" xfId="4240"/>
    <cellStyle name="標準 27 3 5 3 2 3 2" xfId="9506"/>
    <cellStyle name="標準 27 3 5 3 2 4" xfId="7531"/>
    <cellStyle name="標準 27 3 5 3 3" xfId="1262"/>
    <cellStyle name="標準 27 3 5 3 3 2" xfId="4241"/>
    <cellStyle name="標準 27 3 5 3 3 2 2" xfId="9507"/>
    <cellStyle name="標準 27 3 5 3 3 3" xfId="6529"/>
    <cellStyle name="標準 27 3 5 3 4" xfId="4242"/>
    <cellStyle name="標準 27 3 5 3 4 2" xfId="9508"/>
    <cellStyle name="標準 27 3 5 3 5" xfId="5994"/>
    <cellStyle name="標準 27 3 5 4" xfId="556"/>
    <cellStyle name="標準 27 3 5 4 2" xfId="2093"/>
    <cellStyle name="標準 27 3 5 4 2 2" xfId="4243"/>
    <cellStyle name="標準 27 3 5 4 2 2 2" xfId="9509"/>
    <cellStyle name="標準 27 3 5 4 2 3" xfId="7360"/>
    <cellStyle name="標準 27 3 5 4 3" xfId="4244"/>
    <cellStyle name="標準 27 3 5 4 3 2" xfId="9510"/>
    <cellStyle name="標準 27 3 5 4 4" xfId="5823"/>
    <cellStyle name="標準 27 3 5 5" xfId="1685"/>
    <cellStyle name="標準 27 3 5 5 2" xfId="4245"/>
    <cellStyle name="標準 27 3 5 5 2 2" xfId="9511"/>
    <cellStyle name="標準 27 3 5 5 3" xfId="6952"/>
    <cellStyle name="標準 27 3 5 6" xfId="1091"/>
    <cellStyle name="標準 27 3 5 6 2" xfId="4246"/>
    <cellStyle name="標準 27 3 5 6 2 2" xfId="9512"/>
    <cellStyle name="標準 27 3 5 6 3" xfId="6358"/>
    <cellStyle name="標準 27 3 5 7" xfId="4247"/>
    <cellStyle name="標準 27 3 5 7 2" xfId="9513"/>
    <cellStyle name="標準 27 3 5 8" xfId="5481"/>
    <cellStyle name="標準 27 3 6" xfId="363"/>
    <cellStyle name="標準 27 3 6 2" xfId="876"/>
    <cellStyle name="標準 27 3 6 2 2" xfId="2413"/>
    <cellStyle name="標準 27 3 6 2 2 2" xfId="4248"/>
    <cellStyle name="標準 27 3 6 2 2 2 2" xfId="9514"/>
    <cellStyle name="標準 27 3 6 2 2 3" xfId="4249"/>
    <cellStyle name="標準 27 3 6 2 2 3 2" xfId="9515"/>
    <cellStyle name="標準 27 3 6 2 2 4" xfId="7680"/>
    <cellStyle name="標準 27 3 6 2 3" xfId="1411"/>
    <cellStyle name="標準 27 3 6 2 3 2" xfId="4250"/>
    <cellStyle name="標準 27 3 6 2 3 2 2" xfId="9516"/>
    <cellStyle name="標準 27 3 6 2 3 3" xfId="6678"/>
    <cellStyle name="標準 27 3 6 2 4" xfId="4251"/>
    <cellStyle name="標準 27 3 6 2 4 2" xfId="9517"/>
    <cellStyle name="標準 27 3 6 2 5" xfId="6143"/>
    <cellStyle name="標準 27 3 6 3" xfId="578"/>
    <cellStyle name="標準 27 3 6 3 2" xfId="2115"/>
    <cellStyle name="標準 27 3 6 3 2 2" xfId="4252"/>
    <cellStyle name="標準 27 3 6 3 2 2 2" xfId="9518"/>
    <cellStyle name="標準 27 3 6 3 2 3" xfId="7382"/>
    <cellStyle name="標準 27 3 6 3 3" xfId="4253"/>
    <cellStyle name="標準 27 3 6 3 3 2" xfId="9519"/>
    <cellStyle name="標準 27 3 6 3 4" xfId="5845"/>
    <cellStyle name="標準 27 3 6 4" xfId="1707"/>
    <cellStyle name="標準 27 3 6 4 2" xfId="4254"/>
    <cellStyle name="標準 27 3 6 4 2 2" xfId="9520"/>
    <cellStyle name="標準 27 3 6 4 3" xfId="6974"/>
    <cellStyle name="標準 27 3 6 5" xfId="1113"/>
    <cellStyle name="標準 27 3 6 5 2" xfId="4255"/>
    <cellStyle name="標準 27 3 6 5 2 2" xfId="9521"/>
    <cellStyle name="標準 27 3 6 5 3" xfId="6380"/>
    <cellStyle name="標準 27 3 6 6" xfId="4256"/>
    <cellStyle name="標準 27 3 6 6 2" xfId="9522"/>
    <cellStyle name="標準 27 3 6 7" xfId="5630"/>
    <cellStyle name="標準 27 3 7" xfId="253"/>
    <cellStyle name="標準 27 3 7 2" xfId="766"/>
    <cellStyle name="標準 27 3 7 2 2" xfId="2303"/>
    <cellStyle name="標準 27 3 7 2 2 2" xfId="4257"/>
    <cellStyle name="標準 27 3 7 2 2 2 2" xfId="9523"/>
    <cellStyle name="標準 27 3 7 2 2 3" xfId="7570"/>
    <cellStyle name="標準 27 3 7 2 3" xfId="1301"/>
    <cellStyle name="標準 27 3 7 2 3 2" xfId="4258"/>
    <cellStyle name="標準 27 3 7 2 3 2 2" xfId="9524"/>
    <cellStyle name="標準 27 3 7 2 3 3" xfId="6568"/>
    <cellStyle name="標準 27 3 7 2 4" xfId="4259"/>
    <cellStyle name="標準 27 3 7 2 4 2" xfId="9525"/>
    <cellStyle name="標準 27 3 7 2 5" xfId="6033"/>
    <cellStyle name="標準 27 3 7 3" xfId="600"/>
    <cellStyle name="標準 27 3 7 3 2" xfId="2137"/>
    <cellStyle name="標準 27 3 7 3 2 2" xfId="4260"/>
    <cellStyle name="標準 27 3 7 3 2 2 2" xfId="9526"/>
    <cellStyle name="標準 27 3 7 3 2 3" xfId="7404"/>
    <cellStyle name="標準 27 3 7 3 3" xfId="4261"/>
    <cellStyle name="標準 27 3 7 3 3 2" xfId="9527"/>
    <cellStyle name="標準 27 3 7 3 4" xfId="5867"/>
    <cellStyle name="標準 27 3 7 4" xfId="1729"/>
    <cellStyle name="標準 27 3 7 4 2" xfId="4262"/>
    <cellStyle name="標準 27 3 7 4 2 2" xfId="9528"/>
    <cellStyle name="標準 27 3 7 4 3" xfId="6996"/>
    <cellStyle name="標準 27 3 7 5" xfId="1135"/>
    <cellStyle name="標準 27 3 7 5 2" xfId="4263"/>
    <cellStyle name="標準 27 3 7 5 2 2" xfId="9529"/>
    <cellStyle name="標準 27 3 7 5 3" xfId="6402"/>
    <cellStyle name="標準 27 3 7 6" xfId="4264"/>
    <cellStyle name="標準 27 3 7 6 2" xfId="9530"/>
    <cellStyle name="標準 27 3 7 7" xfId="5520"/>
    <cellStyle name="標準 27 3 8" xfId="385"/>
    <cellStyle name="標準 27 3 8 2" xfId="898"/>
    <cellStyle name="標準 27 3 8 2 2" xfId="2435"/>
    <cellStyle name="標準 27 3 8 2 2 2" xfId="4265"/>
    <cellStyle name="標準 27 3 8 2 2 2 2" xfId="9531"/>
    <cellStyle name="標準 27 3 8 2 2 3" xfId="7702"/>
    <cellStyle name="標準 27 3 8 2 3" xfId="4266"/>
    <cellStyle name="標準 27 3 8 2 3 2" xfId="9532"/>
    <cellStyle name="標準 27 3 8 2 4" xfId="6165"/>
    <cellStyle name="標準 27 3 8 3" xfId="1751"/>
    <cellStyle name="標準 27 3 8 3 2" xfId="4267"/>
    <cellStyle name="標準 27 3 8 3 2 2" xfId="9533"/>
    <cellStyle name="標準 27 3 8 3 3" xfId="7018"/>
    <cellStyle name="標準 27 3 8 4" xfId="1433"/>
    <cellStyle name="標準 27 3 8 4 2" xfId="4268"/>
    <cellStyle name="標準 27 3 8 4 2 2" xfId="9534"/>
    <cellStyle name="標準 27 3 8 4 3" xfId="6700"/>
    <cellStyle name="標準 27 3 8 5" xfId="4269"/>
    <cellStyle name="標準 27 3 8 5 2" xfId="9535"/>
    <cellStyle name="標準 27 3 8 6" xfId="5652"/>
    <cellStyle name="標準 27 3 9" xfId="407"/>
    <cellStyle name="標準 27 3 9 2" xfId="624"/>
    <cellStyle name="標準 27 3 9 2 2" xfId="2161"/>
    <cellStyle name="標準 27 3 9 2 2 2" xfId="4270"/>
    <cellStyle name="標準 27 3 9 2 2 2 2" xfId="9536"/>
    <cellStyle name="標準 27 3 9 2 2 3" xfId="7428"/>
    <cellStyle name="標準 27 3 9 2 3" xfId="4271"/>
    <cellStyle name="標準 27 3 9 2 3 2" xfId="9537"/>
    <cellStyle name="標準 27 3 9 2 4" xfId="5891"/>
    <cellStyle name="標準 27 3 9 3" xfId="1790"/>
    <cellStyle name="標準 27 3 9 3 2" xfId="4272"/>
    <cellStyle name="標準 27 3 9 3 2 2" xfId="9538"/>
    <cellStyle name="標準 27 3 9 3 3" xfId="7057"/>
    <cellStyle name="標準 27 3 9 4" xfId="1159"/>
    <cellStyle name="標準 27 3 9 4 2" xfId="4273"/>
    <cellStyle name="標準 27 3 9 4 2 2" xfId="9539"/>
    <cellStyle name="標準 27 3 9 4 3" xfId="6426"/>
    <cellStyle name="標準 27 3 9 5" xfId="4274"/>
    <cellStyle name="標準 27 3 9 5 2" xfId="9540"/>
    <cellStyle name="標準 27 3 9 6" xfId="5674"/>
    <cellStyle name="標準 27 4" xfId="94"/>
    <cellStyle name="標準 27 4 2" xfId="135"/>
    <cellStyle name="標準 27 4 2 2" xfId="652"/>
    <cellStyle name="標準 27 4 2 2 2" xfId="2189"/>
    <cellStyle name="標準 27 4 2 2 2 2" xfId="4275"/>
    <cellStyle name="標準 27 4 2 2 2 2 2" xfId="9541"/>
    <cellStyle name="標準 27 4 2 2 2 3" xfId="7456"/>
    <cellStyle name="標準 27 4 2 2 3" xfId="4276"/>
    <cellStyle name="標準 27 4 2 2 3 2" xfId="9542"/>
    <cellStyle name="標準 27 4 2 2 4" xfId="5919"/>
    <cellStyle name="標準 27 4 2 3" xfId="1642"/>
    <cellStyle name="標準 27 4 2 3 2" xfId="4277"/>
    <cellStyle name="標準 27 4 2 3 2 2" xfId="9543"/>
    <cellStyle name="標準 27 4 2 3 3" xfId="4278"/>
    <cellStyle name="標準 27 4 2 3 3 2" xfId="9544"/>
    <cellStyle name="標準 27 4 2 3 4" xfId="6909"/>
    <cellStyle name="標準 27 4 2 4" xfId="1187"/>
    <cellStyle name="標準 27 4 2 4 2" xfId="4279"/>
    <cellStyle name="標準 27 4 2 4 2 2" xfId="9545"/>
    <cellStyle name="標準 27 4 2 4 3" xfId="6454"/>
    <cellStyle name="標準 27 4 2 5" xfId="4280"/>
    <cellStyle name="標準 27 4 2 5 2" xfId="9546"/>
    <cellStyle name="標準 27 4 2 6" xfId="5406"/>
    <cellStyle name="標準 27 4 3" xfId="244"/>
    <cellStyle name="標準 27 4 3 2" xfId="757"/>
    <cellStyle name="標準 27 4 3 2 2" xfId="2294"/>
    <cellStyle name="標準 27 4 3 2 2 2" xfId="4281"/>
    <cellStyle name="標準 27 4 3 2 2 2 2" xfId="9547"/>
    <cellStyle name="標準 27 4 3 2 2 3" xfId="7561"/>
    <cellStyle name="標準 27 4 3 2 3" xfId="4282"/>
    <cellStyle name="標準 27 4 3 2 3 2" xfId="9548"/>
    <cellStyle name="標準 27 4 3 2 4" xfId="6024"/>
    <cellStyle name="標準 27 4 3 3" xfId="1781"/>
    <cellStyle name="標準 27 4 3 3 2" xfId="4283"/>
    <cellStyle name="標準 27 4 3 3 2 2" xfId="9549"/>
    <cellStyle name="標準 27 4 3 3 3" xfId="4284"/>
    <cellStyle name="標準 27 4 3 3 3 2" xfId="9550"/>
    <cellStyle name="標準 27 4 3 3 4" xfId="7048"/>
    <cellStyle name="標準 27 4 3 4" xfId="1292"/>
    <cellStyle name="標準 27 4 3 4 2" xfId="4285"/>
    <cellStyle name="標準 27 4 3 4 2 2" xfId="9551"/>
    <cellStyle name="標準 27 4 3 4 3" xfId="6559"/>
    <cellStyle name="標準 27 4 3 5" xfId="4286"/>
    <cellStyle name="標準 27 4 3 5 2" xfId="9552"/>
    <cellStyle name="標準 27 4 3 6" xfId="5511"/>
    <cellStyle name="標準 27 4 4" xfId="615"/>
    <cellStyle name="標準 27 4 4 2" xfId="2152"/>
    <cellStyle name="標準 27 4 4 2 2" xfId="4287"/>
    <cellStyle name="標準 27 4 4 2 2 2" xfId="9553"/>
    <cellStyle name="標準 27 4 4 2 3" xfId="4288"/>
    <cellStyle name="標準 27 4 4 2 3 2" xfId="9554"/>
    <cellStyle name="標準 27 4 4 2 4" xfId="7419"/>
    <cellStyle name="標準 27 4 4 3" xfId="1150"/>
    <cellStyle name="標準 27 4 4 3 2" xfId="4289"/>
    <cellStyle name="標準 27 4 4 3 2 2" xfId="9555"/>
    <cellStyle name="標準 27 4 4 3 3" xfId="6417"/>
    <cellStyle name="標準 27 4 4 4" xfId="4290"/>
    <cellStyle name="標準 27 4 4 4 2" xfId="9556"/>
    <cellStyle name="標準 27 4 4 5" xfId="5882"/>
    <cellStyle name="標準 27 4 5" xfId="459"/>
    <cellStyle name="標準 27 4 5 2" xfId="2005"/>
    <cellStyle name="標準 27 4 5 2 2" xfId="4291"/>
    <cellStyle name="標準 27 4 5 2 2 2" xfId="9557"/>
    <cellStyle name="標準 27 4 5 2 3" xfId="7272"/>
    <cellStyle name="標準 27 4 5 3" xfId="4292"/>
    <cellStyle name="標準 27 4 5 3 2" xfId="9558"/>
    <cellStyle name="標準 27 4 5 4" xfId="5726"/>
    <cellStyle name="標準 27 4 6" xfId="1566"/>
    <cellStyle name="標準 27 4 6 2" xfId="4293"/>
    <cellStyle name="標準 27 4 6 2 2" xfId="9559"/>
    <cellStyle name="標準 27 4 6 3" xfId="6833"/>
    <cellStyle name="標準 27 4 7" xfId="994"/>
    <cellStyle name="標準 27 4 7 2" xfId="4294"/>
    <cellStyle name="標準 27 4 7 2 2" xfId="9560"/>
    <cellStyle name="標準 27 4 7 3" xfId="6261"/>
    <cellStyle name="標準 27 4 8" xfId="4295"/>
    <cellStyle name="標準 27 4 8 2" xfId="9561"/>
    <cellStyle name="標準 27 4 9" xfId="5368"/>
    <cellStyle name="標準 27 5" xfId="130"/>
    <cellStyle name="標準 27 5 2" xfId="239"/>
    <cellStyle name="標準 27 5 2 2" xfId="752"/>
    <cellStyle name="標準 27 5 2 2 2" xfId="2289"/>
    <cellStyle name="標準 27 5 2 2 2 2" xfId="4296"/>
    <cellStyle name="標準 27 5 2 2 2 2 2" xfId="9562"/>
    <cellStyle name="標準 27 5 2 2 2 3" xfId="7556"/>
    <cellStyle name="標準 27 5 2 2 3" xfId="4297"/>
    <cellStyle name="標準 27 5 2 2 3 2" xfId="9563"/>
    <cellStyle name="標準 27 5 2 2 4" xfId="6019"/>
    <cellStyle name="標準 27 5 2 3" xfId="1637"/>
    <cellStyle name="標準 27 5 2 3 2" xfId="4298"/>
    <cellStyle name="標準 27 5 2 3 2 2" xfId="9564"/>
    <cellStyle name="標準 27 5 2 3 3" xfId="4299"/>
    <cellStyle name="標準 27 5 2 3 3 2" xfId="9565"/>
    <cellStyle name="標準 27 5 2 3 4" xfId="6904"/>
    <cellStyle name="標準 27 5 2 4" xfId="1287"/>
    <cellStyle name="標準 27 5 2 4 2" xfId="4300"/>
    <cellStyle name="標準 27 5 2 4 2 2" xfId="9566"/>
    <cellStyle name="標準 27 5 2 4 3" xfId="6554"/>
    <cellStyle name="標準 27 5 2 5" xfId="4301"/>
    <cellStyle name="標準 27 5 2 5 2" xfId="9567"/>
    <cellStyle name="標準 27 5 2 6" xfId="5506"/>
    <cellStyle name="標準 27 5 3" xfId="647"/>
    <cellStyle name="標準 27 5 3 2" xfId="2184"/>
    <cellStyle name="標準 27 5 3 2 2" xfId="4302"/>
    <cellStyle name="標準 27 5 3 2 2 2" xfId="9568"/>
    <cellStyle name="標準 27 5 3 2 3" xfId="4303"/>
    <cellStyle name="標準 27 5 3 2 3 2" xfId="9569"/>
    <cellStyle name="標準 27 5 3 2 4" xfId="7451"/>
    <cellStyle name="標準 27 5 3 3" xfId="1776"/>
    <cellStyle name="標準 27 5 3 3 2" xfId="4304"/>
    <cellStyle name="標準 27 5 3 3 2 2" xfId="9570"/>
    <cellStyle name="標準 27 5 3 3 3" xfId="7043"/>
    <cellStyle name="標準 27 5 3 4" xfId="1182"/>
    <cellStyle name="標準 27 5 3 4 2" xfId="4305"/>
    <cellStyle name="標準 27 5 3 4 2 2" xfId="9571"/>
    <cellStyle name="標準 27 5 3 4 3" xfId="6449"/>
    <cellStyle name="標準 27 5 3 5" xfId="4306"/>
    <cellStyle name="標準 27 5 3 5 2" xfId="9572"/>
    <cellStyle name="標準 27 5 3 6" xfId="5914"/>
    <cellStyle name="標準 27 5 4" xfId="454"/>
    <cellStyle name="標準 27 5 4 2" xfId="1982"/>
    <cellStyle name="標準 27 5 4 2 2" xfId="4307"/>
    <cellStyle name="標準 27 5 4 2 2 2" xfId="9573"/>
    <cellStyle name="標準 27 5 4 2 3" xfId="7249"/>
    <cellStyle name="標準 27 5 4 3" xfId="4308"/>
    <cellStyle name="標準 27 5 4 3 2" xfId="9574"/>
    <cellStyle name="標準 27 5 4 4" xfId="5721"/>
    <cellStyle name="標準 27 5 5" xfId="1580"/>
    <cellStyle name="標準 27 5 5 2" xfId="4309"/>
    <cellStyle name="標準 27 5 5 2 2" xfId="9575"/>
    <cellStyle name="標準 27 5 5 3" xfId="4310"/>
    <cellStyle name="標準 27 5 5 3 2" xfId="9576"/>
    <cellStyle name="標準 27 5 5 4" xfId="6847"/>
    <cellStyle name="標準 27 5 6" xfId="989"/>
    <cellStyle name="標準 27 5 6 2" xfId="4311"/>
    <cellStyle name="標準 27 5 6 2 2" xfId="9577"/>
    <cellStyle name="標準 27 5 6 3" xfId="6256"/>
    <cellStyle name="標準 27 5 7" xfId="4312"/>
    <cellStyle name="標準 27 5 7 2" xfId="9578"/>
    <cellStyle name="標準 27 5 8" xfId="5401"/>
    <cellStyle name="標準 27 6" xfId="117"/>
    <cellStyle name="標準 27 6 2" xfId="265"/>
    <cellStyle name="標準 27 6 2 2" xfId="778"/>
    <cellStyle name="標準 27 6 2 2 2" xfId="2315"/>
    <cellStyle name="標準 27 6 2 2 2 2" xfId="4313"/>
    <cellStyle name="標準 27 6 2 2 2 2 2" xfId="9579"/>
    <cellStyle name="標準 27 6 2 2 2 3" xfId="7582"/>
    <cellStyle name="標準 27 6 2 2 3" xfId="4314"/>
    <cellStyle name="標準 27 6 2 2 3 2" xfId="9580"/>
    <cellStyle name="標準 27 6 2 2 4" xfId="6045"/>
    <cellStyle name="標準 27 6 2 3" xfId="1802"/>
    <cellStyle name="標準 27 6 2 3 2" xfId="4315"/>
    <cellStyle name="標準 27 6 2 3 2 2" xfId="9581"/>
    <cellStyle name="標準 27 6 2 3 3" xfId="4316"/>
    <cellStyle name="標準 27 6 2 3 3 2" xfId="9582"/>
    <cellStyle name="標準 27 6 2 3 4" xfId="7069"/>
    <cellStyle name="標準 27 6 2 4" xfId="1313"/>
    <cellStyle name="標準 27 6 2 4 2" xfId="4317"/>
    <cellStyle name="標準 27 6 2 4 2 2" xfId="9583"/>
    <cellStyle name="標準 27 6 2 4 3" xfId="6580"/>
    <cellStyle name="標準 27 6 2 5" xfId="4318"/>
    <cellStyle name="標準 27 6 2 5 2" xfId="9584"/>
    <cellStyle name="標準 27 6 2 6" xfId="5532"/>
    <cellStyle name="標準 27 6 3" xfId="635"/>
    <cellStyle name="標準 27 6 3 2" xfId="2172"/>
    <cellStyle name="標準 27 6 3 2 2" xfId="4319"/>
    <cellStyle name="標準 27 6 3 2 2 2" xfId="9585"/>
    <cellStyle name="標準 27 6 3 2 3" xfId="4320"/>
    <cellStyle name="標準 27 6 3 2 3 2" xfId="9586"/>
    <cellStyle name="標準 27 6 3 2 4" xfId="7439"/>
    <cellStyle name="標準 27 6 3 3" xfId="1170"/>
    <cellStyle name="標準 27 6 3 3 2" xfId="4321"/>
    <cellStyle name="標準 27 6 3 3 2 2" xfId="9587"/>
    <cellStyle name="標準 27 6 3 3 3" xfId="6437"/>
    <cellStyle name="標準 27 6 3 4" xfId="4322"/>
    <cellStyle name="標準 27 6 3 4 2" xfId="9588"/>
    <cellStyle name="標準 27 6 3 5" xfId="5902"/>
    <cellStyle name="標準 27 6 4" xfId="480"/>
    <cellStyle name="標準 27 6 4 2" xfId="2019"/>
    <cellStyle name="標準 27 6 4 2 2" xfId="4323"/>
    <cellStyle name="標準 27 6 4 2 2 2" xfId="9589"/>
    <cellStyle name="標準 27 6 4 2 3" xfId="7286"/>
    <cellStyle name="標準 27 6 4 3" xfId="4324"/>
    <cellStyle name="標準 27 6 4 3 2" xfId="9590"/>
    <cellStyle name="標準 27 6 4 4" xfId="5747"/>
    <cellStyle name="標準 27 6 5" xfId="1594"/>
    <cellStyle name="標準 27 6 5 2" xfId="4325"/>
    <cellStyle name="標準 27 6 5 2 2" xfId="9591"/>
    <cellStyle name="標準 27 6 5 3" xfId="6861"/>
    <cellStyle name="標準 27 6 6" xfId="1015"/>
    <cellStyle name="標準 27 6 6 2" xfId="4326"/>
    <cellStyle name="標準 27 6 6 2 2" xfId="9592"/>
    <cellStyle name="標準 27 6 6 3" xfId="6282"/>
    <cellStyle name="標準 27 6 7" xfId="4327"/>
    <cellStyle name="標準 27 6 7 2" xfId="9593"/>
    <cellStyle name="標準 27 6 8" xfId="5389"/>
    <cellStyle name="標準 27 7" xfId="160"/>
    <cellStyle name="標準 27 7 2" xfId="287"/>
    <cellStyle name="標準 27 7 2 2" xfId="800"/>
    <cellStyle name="標準 27 7 2 2 2" xfId="2337"/>
    <cellStyle name="標準 27 7 2 2 2 2" xfId="4328"/>
    <cellStyle name="標準 27 7 2 2 2 2 2" xfId="9594"/>
    <cellStyle name="標準 27 7 2 2 2 3" xfId="7604"/>
    <cellStyle name="標準 27 7 2 2 3" xfId="4329"/>
    <cellStyle name="標準 27 7 2 2 3 2" xfId="9595"/>
    <cellStyle name="標準 27 7 2 2 4" xfId="6067"/>
    <cellStyle name="標準 27 7 2 3" xfId="1824"/>
    <cellStyle name="標準 27 7 2 3 2" xfId="4330"/>
    <cellStyle name="標準 27 7 2 3 2 2" xfId="9596"/>
    <cellStyle name="標準 27 7 2 3 3" xfId="7091"/>
    <cellStyle name="標準 27 7 2 4" xfId="1335"/>
    <cellStyle name="標準 27 7 2 4 2" xfId="4331"/>
    <cellStyle name="標準 27 7 2 4 2 2" xfId="9597"/>
    <cellStyle name="標準 27 7 2 4 3" xfId="6602"/>
    <cellStyle name="標準 27 7 2 5" xfId="4332"/>
    <cellStyle name="標準 27 7 2 5 2" xfId="9598"/>
    <cellStyle name="標準 27 7 2 6" xfId="5554"/>
    <cellStyle name="標準 27 7 3" xfId="673"/>
    <cellStyle name="標準 27 7 3 2" xfId="2210"/>
    <cellStyle name="標準 27 7 3 2 2" xfId="4333"/>
    <cellStyle name="標準 27 7 3 2 2 2" xfId="9599"/>
    <cellStyle name="標準 27 7 3 2 3" xfId="4334"/>
    <cellStyle name="標準 27 7 3 2 3 2" xfId="9600"/>
    <cellStyle name="標準 27 7 3 2 4" xfId="7477"/>
    <cellStyle name="標準 27 7 3 3" xfId="1208"/>
    <cellStyle name="標準 27 7 3 3 2" xfId="4335"/>
    <cellStyle name="標準 27 7 3 3 2 2" xfId="9601"/>
    <cellStyle name="標準 27 7 3 3 3" xfId="6475"/>
    <cellStyle name="標準 27 7 3 4" xfId="4336"/>
    <cellStyle name="標準 27 7 3 4 2" xfId="9602"/>
    <cellStyle name="標準 27 7 3 5" xfId="5940"/>
    <cellStyle name="標準 27 7 4" xfId="502"/>
    <cellStyle name="標準 27 7 4 2" xfId="2039"/>
    <cellStyle name="標準 27 7 4 2 2" xfId="4337"/>
    <cellStyle name="標準 27 7 4 2 2 2" xfId="9603"/>
    <cellStyle name="標準 27 7 4 2 3" xfId="7306"/>
    <cellStyle name="標準 27 7 4 3" xfId="4338"/>
    <cellStyle name="標準 27 7 4 3 2" xfId="9604"/>
    <cellStyle name="標準 27 7 4 4" xfId="5769"/>
    <cellStyle name="標準 27 7 5" xfId="1606"/>
    <cellStyle name="標準 27 7 5 2" xfId="4339"/>
    <cellStyle name="標準 27 7 5 2 2" xfId="9605"/>
    <cellStyle name="標準 27 7 5 3" xfId="6873"/>
    <cellStyle name="標準 27 7 6" xfId="1037"/>
    <cellStyle name="標準 27 7 6 2" xfId="4340"/>
    <cellStyle name="標準 27 7 6 2 2" xfId="9606"/>
    <cellStyle name="標準 27 7 6 3" xfId="6304"/>
    <cellStyle name="標準 27 7 7" xfId="4341"/>
    <cellStyle name="標準 27 7 7 2" xfId="9607"/>
    <cellStyle name="標準 27 7 8" xfId="5427"/>
    <cellStyle name="標準 27 8" xfId="182"/>
    <cellStyle name="標準 27 8 2" xfId="309"/>
    <cellStyle name="標準 27 8 2 2" xfId="822"/>
    <cellStyle name="標準 27 8 2 2 2" xfId="2359"/>
    <cellStyle name="標準 27 8 2 2 2 2" xfId="4342"/>
    <cellStyle name="標準 27 8 2 2 2 2 2" xfId="9608"/>
    <cellStyle name="標準 27 8 2 2 2 3" xfId="7626"/>
    <cellStyle name="標準 27 8 2 2 3" xfId="4343"/>
    <cellStyle name="標準 27 8 2 2 3 2" xfId="9609"/>
    <cellStyle name="標準 27 8 2 2 4" xfId="6089"/>
    <cellStyle name="標準 27 8 2 3" xfId="1846"/>
    <cellStyle name="標準 27 8 2 3 2" xfId="4344"/>
    <cellStyle name="標準 27 8 2 3 2 2" xfId="9610"/>
    <cellStyle name="標準 27 8 2 3 3" xfId="7113"/>
    <cellStyle name="標準 27 8 2 4" xfId="1357"/>
    <cellStyle name="標準 27 8 2 4 2" xfId="4345"/>
    <cellStyle name="標準 27 8 2 4 2 2" xfId="9611"/>
    <cellStyle name="標準 27 8 2 4 3" xfId="6624"/>
    <cellStyle name="標準 27 8 2 5" xfId="4346"/>
    <cellStyle name="標準 27 8 2 5 2" xfId="9612"/>
    <cellStyle name="標準 27 8 2 6" xfId="5576"/>
    <cellStyle name="標準 27 8 3" xfId="695"/>
    <cellStyle name="標準 27 8 3 2" xfId="2232"/>
    <cellStyle name="標準 27 8 3 2 2" xfId="4347"/>
    <cellStyle name="標準 27 8 3 2 2 2" xfId="9613"/>
    <cellStyle name="標準 27 8 3 2 3" xfId="4348"/>
    <cellStyle name="標準 27 8 3 2 3 2" xfId="9614"/>
    <cellStyle name="標準 27 8 3 2 4" xfId="7499"/>
    <cellStyle name="標準 27 8 3 3" xfId="1230"/>
    <cellStyle name="標準 27 8 3 3 2" xfId="4349"/>
    <cellStyle name="標準 27 8 3 3 2 2" xfId="9615"/>
    <cellStyle name="標準 27 8 3 3 3" xfId="6497"/>
    <cellStyle name="標準 27 8 3 4" xfId="4350"/>
    <cellStyle name="標準 27 8 3 4 2" xfId="9616"/>
    <cellStyle name="標準 27 8 3 5" xfId="5962"/>
    <cellStyle name="標準 27 8 4" xfId="524"/>
    <cellStyle name="標準 27 8 4 2" xfId="2061"/>
    <cellStyle name="標準 27 8 4 2 2" xfId="4351"/>
    <cellStyle name="標準 27 8 4 2 2 2" xfId="9617"/>
    <cellStyle name="標準 27 8 4 2 3" xfId="7328"/>
    <cellStyle name="標準 27 8 4 3" xfId="4352"/>
    <cellStyle name="標準 27 8 4 3 2" xfId="9618"/>
    <cellStyle name="標準 27 8 4 4" xfId="5791"/>
    <cellStyle name="標準 27 8 5" xfId="1625"/>
    <cellStyle name="標準 27 8 5 2" xfId="4353"/>
    <cellStyle name="標準 27 8 5 2 2" xfId="9619"/>
    <cellStyle name="標準 27 8 5 3" xfId="6892"/>
    <cellStyle name="標準 27 8 6" xfId="1059"/>
    <cellStyle name="標準 27 8 6 2" xfId="4354"/>
    <cellStyle name="標準 27 8 6 2 2" xfId="9620"/>
    <cellStyle name="標準 27 8 6 3" xfId="6326"/>
    <cellStyle name="標準 27 8 7" xfId="4355"/>
    <cellStyle name="標準 27 8 7 2" xfId="9621"/>
    <cellStyle name="標準 27 8 8" xfId="5449"/>
    <cellStyle name="標準 27 9" xfId="204"/>
    <cellStyle name="標準 27 9 2" xfId="331"/>
    <cellStyle name="標準 27 9 2 2" xfId="844"/>
    <cellStyle name="標準 27 9 2 2 2" xfId="2381"/>
    <cellStyle name="標準 27 9 2 2 2 2" xfId="4356"/>
    <cellStyle name="標準 27 9 2 2 2 2 2" xfId="9622"/>
    <cellStyle name="標準 27 9 2 2 2 3" xfId="7648"/>
    <cellStyle name="標準 27 9 2 2 3" xfId="4357"/>
    <cellStyle name="標準 27 9 2 2 3 2" xfId="9623"/>
    <cellStyle name="標準 27 9 2 2 4" xfId="6111"/>
    <cellStyle name="標準 27 9 2 3" xfId="1868"/>
    <cellStyle name="標準 27 9 2 3 2" xfId="4358"/>
    <cellStyle name="標準 27 9 2 3 2 2" xfId="9624"/>
    <cellStyle name="標準 27 9 2 3 3" xfId="7135"/>
    <cellStyle name="標準 27 9 2 4" xfId="1379"/>
    <cellStyle name="標準 27 9 2 4 2" xfId="4359"/>
    <cellStyle name="標準 27 9 2 4 2 2" xfId="9625"/>
    <cellStyle name="標準 27 9 2 4 3" xfId="6646"/>
    <cellStyle name="標準 27 9 2 5" xfId="4360"/>
    <cellStyle name="標準 27 9 2 5 2" xfId="9626"/>
    <cellStyle name="標準 27 9 2 6" xfId="5598"/>
    <cellStyle name="標準 27 9 3" xfId="717"/>
    <cellStyle name="標準 27 9 3 2" xfId="2254"/>
    <cellStyle name="標準 27 9 3 2 2" xfId="4361"/>
    <cellStyle name="標準 27 9 3 2 2 2" xfId="9627"/>
    <cellStyle name="標準 27 9 3 2 3" xfId="4362"/>
    <cellStyle name="標準 27 9 3 2 3 2" xfId="9628"/>
    <cellStyle name="標準 27 9 3 2 4" xfId="7521"/>
    <cellStyle name="標準 27 9 3 3" xfId="1252"/>
    <cellStyle name="標準 27 9 3 3 2" xfId="4363"/>
    <cellStyle name="標準 27 9 3 3 2 2" xfId="9629"/>
    <cellStyle name="標準 27 9 3 3 3" xfId="6519"/>
    <cellStyle name="標準 27 9 3 4" xfId="4364"/>
    <cellStyle name="標準 27 9 3 4 2" xfId="9630"/>
    <cellStyle name="標準 27 9 3 5" xfId="5984"/>
    <cellStyle name="標準 27 9 4" xfId="546"/>
    <cellStyle name="標準 27 9 4 2" xfId="2083"/>
    <cellStyle name="標準 27 9 4 2 2" xfId="4365"/>
    <cellStyle name="標準 27 9 4 2 2 2" xfId="9631"/>
    <cellStyle name="標準 27 9 4 2 3" xfId="7350"/>
    <cellStyle name="標準 27 9 4 3" xfId="4366"/>
    <cellStyle name="標準 27 9 4 3 2" xfId="9632"/>
    <cellStyle name="標準 27 9 4 4" xfId="5813"/>
    <cellStyle name="標準 27 9 5" xfId="1658"/>
    <cellStyle name="標準 27 9 5 2" xfId="4367"/>
    <cellStyle name="標準 27 9 5 2 2" xfId="9633"/>
    <cellStyle name="標準 27 9 5 3" xfId="6925"/>
    <cellStyle name="標準 27 9 6" xfId="1081"/>
    <cellStyle name="標準 27 9 6 2" xfId="4368"/>
    <cellStyle name="標準 27 9 6 2 2" xfId="9634"/>
    <cellStyle name="標準 27 9 6 3" xfId="6348"/>
    <cellStyle name="標準 27 9 7" xfId="4369"/>
    <cellStyle name="標準 27 9 7 2" xfId="9635"/>
    <cellStyle name="標準 27 9 8" xfId="5471"/>
    <cellStyle name="標準 28" xfId="90"/>
    <cellStyle name="標準 28 10" xfId="234"/>
    <cellStyle name="標準 28 10 2" xfId="747"/>
    <cellStyle name="標準 28 10 2 2" xfId="2284"/>
    <cellStyle name="標準 28 10 2 2 2" xfId="4370"/>
    <cellStyle name="標準 28 10 2 2 2 2" xfId="9636"/>
    <cellStyle name="標準 28 10 2 2 3" xfId="7551"/>
    <cellStyle name="標準 28 10 2 3" xfId="1282"/>
    <cellStyle name="標準 28 10 2 3 2" xfId="4371"/>
    <cellStyle name="標準 28 10 2 3 2 2" xfId="9637"/>
    <cellStyle name="標準 28 10 2 3 3" xfId="6549"/>
    <cellStyle name="標準 28 10 2 4" xfId="4372"/>
    <cellStyle name="標準 28 10 2 4 2" xfId="9638"/>
    <cellStyle name="標準 28 10 2 5" xfId="6014"/>
    <cellStyle name="標準 28 10 3" xfId="591"/>
    <cellStyle name="標準 28 10 3 2" xfId="2128"/>
    <cellStyle name="標準 28 10 3 2 2" xfId="4373"/>
    <cellStyle name="標準 28 10 3 2 2 2" xfId="9639"/>
    <cellStyle name="標準 28 10 3 2 3" xfId="7395"/>
    <cellStyle name="標準 28 10 3 3" xfId="4374"/>
    <cellStyle name="標準 28 10 3 3 2" xfId="9640"/>
    <cellStyle name="標準 28 10 3 4" xfId="5858"/>
    <cellStyle name="標準 28 10 4" xfId="1676"/>
    <cellStyle name="標準 28 10 4 2" xfId="4375"/>
    <cellStyle name="標準 28 10 4 2 2" xfId="9641"/>
    <cellStyle name="標準 28 10 4 3" xfId="6943"/>
    <cellStyle name="標準 28 10 5" xfId="1126"/>
    <cellStyle name="標準 28 10 5 2" xfId="4376"/>
    <cellStyle name="標準 28 10 5 2 2" xfId="9642"/>
    <cellStyle name="標準 28 10 5 3" xfId="6393"/>
    <cellStyle name="標準 28 10 6" xfId="4377"/>
    <cellStyle name="標準 28 10 6 2" xfId="9643"/>
    <cellStyle name="標準 28 10 7" xfId="5501"/>
    <cellStyle name="標準 28 11" xfId="376"/>
    <cellStyle name="標準 28 11 2" xfId="889"/>
    <cellStyle name="標準 28 11 2 2" xfId="2426"/>
    <cellStyle name="標準 28 11 2 2 2" xfId="4378"/>
    <cellStyle name="標準 28 11 2 2 2 2" xfId="9644"/>
    <cellStyle name="標準 28 11 2 2 3" xfId="7693"/>
    <cellStyle name="標準 28 11 2 3" xfId="4379"/>
    <cellStyle name="標準 28 11 2 3 2" xfId="9645"/>
    <cellStyle name="標準 28 11 2 4" xfId="6156"/>
    <cellStyle name="標準 28 11 3" xfId="1698"/>
    <cellStyle name="標準 28 11 3 2" xfId="4380"/>
    <cellStyle name="標準 28 11 3 2 2" xfId="9646"/>
    <cellStyle name="標準 28 11 3 3" xfId="6965"/>
    <cellStyle name="標準 28 11 4" xfId="1424"/>
    <cellStyle name="標準 28 11 4 2" xfId="4381"/>
    <cellStyle name="標準 28 11 4 2 2" xfId="9647"/>
    <cellStyle name="標準 28 11 4 3" xfId="6691"/>
    <cellStyle name="標準 28 11 5" xfId="4382"/>
    <cellStyle name="標準 28 11 5 2" xfId="9648"/>
    <cellStyle name="標準 28 11 6" xfId="5643"/>
    <cellStyle name="標準 28 12" xfId="398"/>
    <cellStyle name="標準 28 12 2" xfId="611"/>
    <cellStyle name="標準 28 12 2 2" xfId="2148"/>
    <cellStyle name="標準 28 12 2 2 2" xfId="4383"/>
    <cellStyle name="標準 28 12 2 2 2 2" xfId="9649"/>
    <cellStyle name="標準 28 12 2 2 3" xfId="7415"/>
    <cellStyle name="標準 28 12 2 3" xfId="4384"/>
    <cellStyle name="標準 28 12 2 3 2" xfId="9650"/>
    <cellStyle name="標準 28 12 2 4" xfId="5878"/>
    <cellStyle name="標準 28 12 3" xfId="1720"/>
    <cellStyle name="標準 28 12 3 2" xfId="4385"/>
    <cellStyle name="標準 28 12 3 2 2" xfId="9651"/>
    <cellStyle name="標準 28 12 3 3" xfId="6987"/>
    <cellStyle name="標準 28 12 4" xfId="1146"/>
    <cellStyle name="標準 28 12 4 2" xfId="4386"/>
    <cellStyle name="標準 28 12 4 2 2" xfId="9652"/>
    <cellStyle name="標準 28 12 4 3" xfId="6413"/>
    <cellStyle name="標準 28 12 5" xfId="4387"/>
    <cellStyle name="標準 28 12 5 2" xfId="9653"/>
    <cellStyle name="標準 28 12 6" xfId="5665"/>
    <cellStyle name="標準 28 13" xfId="420"/>
    <cellStyle name="標準 28 13 2" xfId="911"/>
    <cellStyle name="標準 28 13 2 2" xfId="2448"/>
    <cellStyle name="標準 28 13 2 2 2" xfId="4388"/>
    <cellStyle name="標準 28 13 2 2 2 2" xfId="9654"/>
    <cellStyle name="標準 28 13 2 2 3" xfId="7715"/>
    <cellStyle name="標準 28 13 2 3" xfId="4389"/>
    <cellStyle name="標準 28 13 2 3 2" xfId="9655"/>
    <cellStyle name="標準 28 13 2 4" xfId="6178"/>
    <cellStyle name="標準 28 13 3" xfId="1742"/>
    <cellStyle name="標準 28 13 3 2" xfId="4390"/>
    <cellStyle name="標準 28 13 3 2 2" xfId="9656"/>
    <cellStyle name="標準 28 13 3 3" xfId="7009"/>
    <cellStyle name="標準 28 13 4" xfId="1446"/>
    <cellStyle name="標準 28 13 4 2" xfId="4391"/>
    <cellStyle name="標準 28 13 4 2 2" xfId="9657"/>
    <cellStyle name="標準 28 13 4 3" xfId="6713"/>
    <cellStyle name="標準 28 13 5" xfId="4392"/>
    <cellStyle name="標準 28 13 5 2" xfId="9658"/>
    <cellStyle name="標準 28 13 6" xfId="5687"/>
    <cellStyle name="標準 28 14" xfId="933"/>
    <cellStyle name="標準 28 14 2" xfId="2468"/>
    <cellStyle name="標準 28 14 2 2" xfId="4393"/>
    <cellStyle name="標準 28 14 2 2 2" xfId="9659"/>
    <cellStyle name="標準 28 14 2 3" xfId="4394"/>
    <cellStyle name="標準 28 14 2 3 2" xfId="9660"/>
    <cellStyle name="標準 28 14 2 4" xfId="7735"/>
    <cellStyle name="標準 28 14 3" xfId="1771"/>
    <cellStyle name="標準 28 14 3 2" xfId="4395"/>
    <cellStyle name="標準 28 14 3 2 2" xfId="9661"/>
    <cellStyle name="標準 28 14 3 3" xfId="7038"/>
    <cellStyle name="標準 28 14 4" xfId="1468"/>
    <cellStyle name="標準 28 14 4 2" xfId="4396"/>
    <cellStyle name="標準 28 14 4 2 2" xfId="9662"/>
    <cellStyle name="標準 28 14 4 3" xfId="6735"/>
    <cellStyle name="標準 28 14 5" xfId="4397"/>
    <cellStyle name="標準 28 14 5 2" xfId="9663"/>
    <cellStyle name="標準 28 14 6" xfId="6200"/>
    <cellStyle name="標準 28 15" xfId="955"/>
    <cellStyle name="標準 28 15 2" xfId="2487"/>
    <cellStyle name="標準 28 15 2 2" xfId="4398"/>
    <cellStyle name="標準 28 15 2 2 2" xfId="9664"/>
    <cellStyle name="標準 28 15 2 3" xfId="4399"/>
    <cellStyle name="標準 28 15 2 3 2" xfId="9665"/>
    <cellStyle name="標準 28 15 2 4" xfId="7754"/>
    <cellStyle name="標準 28 15 3" xfId="1891"/>
    <cellStyle name="標準 28 15 3 2" xfId="4400"/>
    <cellStyle name="標準 28 15 3 2 2" xfId="9666"/>
    <cellStyle name="標準 28 15 3 3" xfId="7158"/>
    <cellStyle name="標準 28 15 4" xfId="1490"/>
    <cellStyle name="標準 28 15 4 2" xfId="4401"/>
    <cellStyle name="標準 28 15 4 2 2" xfId="9667"/>
    <cellStyle name="標準 28 15 4 3" xfId="6757"/>
    <cellStyle name="標準 28 15 5" xfId="4402"/>
    <cellStyle name="標準 28 15 5 2" xfId="9668"/>
    <cellStyle name="標準 28 15 6" xfId="6222"/>
    <cellStyle name="標準 28 16" xfId="449"/>
    <cellStyle name="標準 28 16 2" xfId="1913"/>
    <cellStyle name="標準 28 16 2 2" xfId="4403"/>
    <cellStyle name="標準 28 16 2 2 2" xfId="9669"/>
    <cellStyle name="標準 28 16 2 3" xfId="7180"/>
    <cellStyle name="標準 28 16 3" xfId="4404"/>
    <cellStyle name="標準 28 16 3 2" xfId="9670"/>
    <cellStyle name="標準 28 16 4" xfId="5716"/>
    <cellStyle name="標準 28 17" xfId="1935"/>
    <cellStyle name="標準 28 17 2" xfId="4405"/>
    <cellStyle name="標準 28 17 2 2" xfId="9671"/>
    <cellStyle name="標準 28 17 3" xfId="4406"/>
    <cellStyle name="標準 28 17 3 2" xfId="9672"/>
    <cellStyle name="標準 28 17 4" xfId="7202"/>
    <cellStyle name="標準 28 18" xfId="1957"/>
    <cellStyle name="標準 28 18 2" xfId="4407"/>
    <cellStyle name="標準 28 18 2 2" xfId="9673"/>
    <cellStyle name="標準 28 18 3" xfId="4408"/>
    <cellStyle name="標準 28 18 3 2" xfId="9674"/>
    <cellStyle name="標準 28 18 4" xfId="7224"/>
    <cellStyle name="標準 28 19" xfId="1984"/>
    <cellStyle name="標準 28 19 2" xfId="4409"/>
    <cellStyle name="標準 28 19 2 2" xfId="9675"/>
    <cellStyle name="標準 28 19 3" xfId="4410"/>
    <cellStyle name="標準 28 19 3 2" xfId="9676"/>
    <cellStyle name="標準 28 19 4" xfId="7251"/>
    <cellStyle name="標準 28 2" xfId="99"/>
    <cellStyle name="標準 28 2 10" xfId="425"/>
    <cellStyle name="標準 28 2 10 2" xfId="916"/>
    <cellStyle name="標準 28 2 10 2 2" xfId="2453"/>
    <cellStyle name="標準 28 2 10 2 2 2" xfId="4411"/>
    <cellStyle name="標準 28 2 10 2 2 2 2" xfId="9677"/>
    <cellStyle name="標準 28 2 10 2 2 3" xfId="7720"/>
    <cellStyle name="標準 28 2 10 2 3" xfId="4412"/>
    <cellStyle name="標準 28 2 10 2 3 2" xfId="9678"/>
    <cellStyle name="標準 28 2 10 2 4" xfId="6183"/>
    <cellStyle name="標準 28 2 10 3" xfId="1896"/>
    <cellStyle name="標準 28 2 10 3 2" xfId="4413"/>
    <cellStyle name="標準 28 2 10 3 2 2" xfId="9679"/>
    <cellStyle name="標準 28 2 10 3 3" xfId="7163"/>
    <cellStyle name="標準 28 2 10 4" xfId="1451"/>
    <cellStyle name="標準 28 2 10 4 2" xfId="4414"/>
    <cellStyle name="標準 28 2 10 4 2 2" xfId="9680"/>
    <cellStyle name="標準 28 2 10 4 3" xfId="6718"/>
    <cellStyle name="標準 28 2 10 5" xfId="4415"/>
    <cellStyle name="標準 28 2 10 5 2" xfId="9681"/>
    <cellStyle name="標準 28 2 10 6" xfId="5692"/>
    <cellStyle name="標準 28 2 11" xfId="938"/>
    <cellStyle name="標準 28 2 11 2" xfId="2473"/>
    <cellStyle name="標準 28 2 11 2 2" xfId="4416"/>
    <cellStyle name="標準 28 2 11 2 2 2" xfId="9682"/>
    <cellStyle name="標準 28 2 11 2 3" xfId="4417"/>
    <cellStyle name="標準 28 2 11 2 3 2" xfId="9683"/>
    <cellStyle name="標準 28 2 11 2 4" xfId="7740"/>
    <cellStyle name="標準 28 2 11 3" xfId="1918"/>
    <cellStyle name="標準 28 2 11 3 2" xfId="4418"/>
    <cellStyle name="標準 28 2 11 3 2 2" xfId="9684"/>
    <cellStyle name="標準 28 2 11 3 3" xfId="7185"/>
    <cellStyle name="標準 28 2 11 4" xfId="1473"/>
    <cellStyle name="標準 28 2 11 4 2" xfId="4419"/>
    <cellStyle name="標準 28 2 11 4 2 2" xfId="9685"/>
    <cellStyle name="標準 28 2 11 4 3" xfId="6740"/>
    <cellStyle name="標準 28 2 11 5" xfId="4420"/>
    <cellStyle name="標準 28 2 11 5 2" xfId="9686"/>
    <cellStyle name="標準 28 2 11 6" xfId="6205"/>
    <cellStyle name="標準 28 2 12" xfId="960"/>
    <cellStyle name="標準 28 2 12 2" xfId="2492"/>
    <cellStyle name="標準 28 2 12 2 2" xfId="4421"/>
    <cellStyle name="標準 28 2 12 2 2 2" xfId="9687"/>
    <cellStyle name="標準 28 2 12 2 3" xfId="4422"/>
    <cellStyle name="標準 28 2 12 2 3 2" xfId="9688"/>
    <cellStyle name="標準 28 2 12 2 4" xfId="7759"/>
    <cellStyle name="標準 28 2 12 3" xfId="1940"/>
    <cellStyle name="標準 28 2 12 3 2" xfId="4423"/>
    <cellStyle name="標準 28 2 12 3 2 2" xfId="9689"/>
    <cellStyle name="標準 28 2 12 3 3" xfId="7207"/>
    <cellStyle name="標準 28 2 12 4" xfId="1495"/>
    <cellStyle name="標準 28 2 12 4 2" xfId="4424"/>
    <cellStyle name="標準 28 2 12 4 2 2" xfId="9690"/>
    <cellStyle name="標準 28 2 12 4 3" xfId="6762"/>
    <cellStyle name="標準 28 2 12 5" xfId="4425"/>
    <cellStyle name="標準 28 2 12 5 2" xfId="9691"/>
    <cellStyle name="標準 28 2 12 6" xfId="6227"/>
    <cellStyle name="標準 28 2 13" xfId="464"/>
    <cellStyle name="標準 28 2 13 2" xfId="1962"/>
    <cellStyle name="標準 28 2 13 2 2" xfId="4426"/>
    <cellStyle name="標準 28 2 13 2 2 2" xfId="9692"/>
    <cellStyle name="標準 28 2 13 2 3" xfId="7229"/>
    <cellStyle name="標準 28 2 13 3" xfId="4427"/>
    <cellStyle name="標準 28 2 13 3 2" xfId="9693"/>
    <cellStyle name="標準 28 2 13 4" xfId="5731"/>
    <cellStyle name="標準 28 2 14" xfId="1989"/>
    <cellStyle name="標準 28 2 14 2" xfId="4428"/>
    <cellStyle name="標準 28 2 14 2 2" xfId="9694"/>
    <cellStyle name="標準 28 2 14 3" xfId="4429"/>
    <cellStyle name="標準 28 2 14 3 2" xfId="9695"/>
    <cellStyle name="標準 28 2 14 4" xfId="7256"/>
    <cellStyle name="標準 28 2 15" xfId="1545"/>
    <cellStyle name="標準 28 2 15 2" xfId="4430"/>
    <cellStyle name="標準 28 2 15 2 2" xfId="9696"/>
    <cellStyle name="標準 28 2 15 3" xfId="4431"/>
    <cellStyle name="標準 28 2 15 3 2" xfId="9697"/>
    <cellStyle name="標準 28 2 15 4" xfId="6812"/>
    <cellStyle name="標準 28 2 16" xfId="999"/>
    <cellStyle name="標準 28 2 16 2" xfId="4432"/>
    <cellStyle name="標準 28 2 16 2 2" xfId="9698"/>
    <cellStyle name="標準 28 2 16 3" xfId="6266"/>
    <cellStyle name="標準 28 2 17" xfId="2515"/>
    <cellStyle name="標準 28 2 17 2" xfId="7782"/>
    <cellStyle name="標準 28 2 18" xfId="2537"/>
    <cellStyle name="標準 28 2 18 2" xfId="7804"/>
    <cellStyle name="標準 28 2 19" xfId="2559"/>
    <cellStyle name="標準 28 2 19 2" xfId="7826"/>
    <cellStyle name="標準 28 2 2" xfId="140"/>
    <cellStyle name="標準 28 2 2 2" xfId="271"/>
    <cellStyle name="標準 28 2 2 2 2" xfId="784"/>
    <cellStyle name="標準 28 2 2 2 2 2" xfId="2321"/>
    <cellStyle name="標準 28 2 2 2 2 2 2" xfId="4433"/>
    <cellStyle name="標準 28 2 2 2 2 2 2 2" xfId="9699"/>
    <cellStyle name="標準 28 2 2 2 2 2 3" xfId="7588"/>
    <cellStyle name="標準 28 2 2 2 2 3" xfId="4434"/>
    <cellStyle name="標準 28 2 2 2 2 3 2" xfId="9700"/>
    <cellStyle name="標準 28 2 2 2 2 4" xfId="6051"/>
    <cellStyle name="標準 28 2 2 2 3" xfId="1808"/>
    <cellStyle name="標準 28 2 2 2 3 2" xfId="4435"/>
    <cellStyle name="標準 28 2 2 2 3 2 2" xfId="9701"/>
    <cellStyle name="標準 28 2 2 2 3 3" xfId="4436"/>
    <cellStyle name="標準 28 2 2 2 3 3 2" xfId="9702"/>
    <cellStyle name="標準 28 2 2 2 3 4" xfId="7075"/>
    <cellStyle name="標準 28 2 2 2 4" xfId="1319"/>
    <cellStyle name="標準 28 2 2 2 4 2" xfId="4437"/>
    <cellStyle name="標準 28 2 2 2 4 2 2" xfId="9703"/>
    <cellStyle name="標準 28 2 2 2 4 3" xfId="6586"/>
    <cellStyle name="標準 28 2 2 2 5" xfId="4438"/>
    <cellStyle name="標準 28 2 2 2 5 2" xfId="9704"/>
    <cellStyle name="標準 28 2 2 2 6" xfId="5538"/>
    <cellStyle name="標準 28 2 2 3" xfId="657"/>
    <cellStyle name="標準 28 2 2 3 2" xfId="2194"/>
    <cellStyle name="標準 28 2 2 3 2 2" xfId="4439"/>
    <cellStyle name="標準 28 2 2 3 2 2 2" xfId="9705"/>
    <cellStyle name="標準 28 2 2 3 2 3" xfId="4440"/>
    <cellStyle name="標準 28 2 2 3 2 3 2" xfId="9706"/>
    <cellStyle name="標準 28 2 2 3 2 4" xfId="7461"/>
    <cellStyle name="標準 28 2 2 3 3" xfId="1192"/>
    <cellStyle name="標準 28 2 2 3 3 2" xfId="4441"/>
    <cellStyle name="標準 28 2 2 3 3 2 2" xfId="9707"/>
    <cellStyle name="標準 28 2 2 3 3 3" xfId="6459"/>
    <cellStyle name="標準 28 2 2 3 4" xfId="4442"/>
    <cellStyle name="標準 28 2 2 3 4 2" xfId="9708"/>
    <cellStyle name="標準 28 2 2 3 5" xfId="5924"/>
    <cellStyle name="標準 28 2 2 4" xfId="486"/>
    <cellStyle name="標準 28 2 2 4 2" xfId="2025"/>
    <cellStyle name="標準 28 2 2 4 2 2" xfId="4443"/>
    <cellStyle name="標準 28 2 2 4 2 2 2" xfId="9709"/>
    <cellStyle name="標準 28 2 2 4 2 3" xfId="7292"/>
    <cellStyle name="標準 28 2 2 4 3" xfId="4444"/>
    <cellStyle name="標準 28 2 2 4 3 2" xfId="9710"/>
    <cellStyle name="標準 28 2 2 4 4" xfId="5753"/>
    <cellStyle name="標準 28 2 2 5" xfId="1612"/>
    <cellStyle name="標準 28 2 2 5 2" xfId="4445"/>
    <cellStyle name="標準 28 2 2 5 2 2" xfId="9711"/>
    <cellStyle name="標準 28 2 2 5 3" xfId="6879"/>
    <cellStyle name="標準 28 2 2 6" xfId="1021"/>
    <cellStyle name="標準 28 2 2 6 2" xfId="4446"/>
    <cellStyle name="標準 28 2 2 6 2 2" xfId="9712"/>
    <cellStyle name="標準 28 2 2 6 3" xfId="6288"/>
    <cellStyle name="標準 28 2 2 7" xfId="4447"/>
    <cellStyle name="標準 28 2 2 7 2" xfId="9713"/>
    <cellStyle name="標準 28 2 2 8" xfId="5411"/>
    <cellStyle name="標準 28 2 20" xfId="4448"/>
    <cellStyle name="標準 28 2 20 2" xfId="9714"/>
    <cellStyle name="標準 28 2 21" xfId="5327"/>
    <cellStyle name="標準 28 2 21 2" xfId="10593"/>
    <cellStyle name="標準 28 2 22" xfId="5349"/>
    <cellStyle name="標準 28 2 22 2" xfId="10615"/>
    <cellStyle name="標準 28 2 23" xfId="10637"/>
    <cellStyle name="標準 28 2 24" xfId="5373"/>
    <cellStyle name="標準 28 2 3" xfId="166"/>
    <cellStyle name="標準 28 2 3 2" xfId="293"/>
    <cellStyle name="標準 28 2 3 2 2" xfId="806"/>
    <cellStyle name="標準 28 2 3 2 2 2" xfId="2343"/>
    <cellStyle name="標準 28 2 3 2 2 2 2" xfId="4449"/>
    <cellStyle name="標準 28 2 3 2 2 2 2 2" xfId="9715"/>
    <cellStyle name="標準 28 2 3 2 2 2 3" xfId="7610"/>
    <cellStyle name="標準 28 2 3 2 2 3" xfId="4450"/>
    <cellStyle name="標準 28 2 3 2 2 3 2" xfId="9716"/>
    <cellStyle name="標準 28 2 3 2 2 4" xfId="6073"/>
    <cellStyle name="標準 28 2 3 2 3" xfId="1830"/>
    <cellStyle name="標準 28 2 3 2 3 2" xfId="4451"/>
    <cellStyle name="標準 28 2 3 2 3 2 2" xfId="9717"/>
    <cellStyle name="標準 28 2 3 2 3 3" xfId="4452"/>
    <cellStyle name="標準 28 2 3 2 3 3 2" xfId="9718"/>
    <cellStyle name="標準 28 2 3 2 3 4" xfId="7097"/>
    <cellStyle name="標準 28 2 3 2 4" xfId="1341"/>
    <cellStyle name="標準 28 2 3 2 4 2" xfId="4453"/>
    <cellStyle name="標準 28 2 3 2 4 2 2" xfId="9719"/>
    <cellStyle name="標準 28 2 3 2 4 3" xfId="6608"/>
    <cellStyle name="標準 28 2 3 2 5" xfId="4454"/>
    <cellStyle name="標準 28 2 3 2 5 2" xfId="9720"/>
    <cellStyle name="標準 28 2 3 2 6" xfId="5560"/>
    <cellStyle name="標準 28 2 3 3" xfId="679"/>
    <cellStyle name="標準 28 2 3 3 2" xfId="2216"/>
    <cellStyle name="標準 28 2 3 3 2 2" xfId="4455"/>
    <cellStyle name="標準 28 2 3 3 2 2 2" xfId="9721"/>
    <cellStyle name="標準 28 2 3 3 2 3" xfId="4456"/>
    <cellStyle name="標準 28 2 3 3 2 3 2" xfId="9722"/>
    <cellStyle name="標準 28 2 3 3 2 4" xfId="7483"/>
    <cellStyle name="標準 28 2 3 3 3" xfId="1214"/>
    <cellStyle name="標準 28 2 3 3 3 2" xfId="4457"/>
    <cellStyle name="標準 28 2 3 3 3 2 2" xfId="9723"/>
    <cellStyle name="標準 28 2 3 3 3 3" xfId="6481"/>
    <cellStyle name="標準 28 2 3 3 4" xfId="4458"/>
    <cellStyle name="標準 28 2 3 3 4 2" xfId="9724"/>
    <cellStyle name="標準 28 2 3 3 5" xfId="5946"/>
    <cellStyle name="標準 28 2 3 4" xfId="508"/>
    <cellStyle name="標準 28 2 3 4 2" xfId="2045"/>
    <cellStyle name="標準 28 2 3 4 2 2" xfId="4459"/>
    <cellStyle name="標準 28 2 3 4 2 2 2" xfId="9725"/>
    <cellStyle name="標準 28 2 3 4 2 3" xfId="7312"/>
    <cellStyle name="標準 28 2 3 4 3" xfId="4460"/>
    <cellStyle name="標準 28 2 3 4 3 2" xfId="9726"/>
    <cellStyle name="標準 28 2 3 4 4" xfId="5775"/>
    <cellStyle name="標準 28 2 3 5" xfId="1647"/>
    <cellStyle name="標準 28 2 3 5 2" xfId="4461"/>
    <cellStyle name="標準 28 2 3 5 2 2" xfId="9727"/>
    <cellStyle name="標準 28 2 3 5 3" xfId="6914"/>
    <cellStyle name="標準 28 2 3 6" xfId="1043"/>
    <cellStyle name="標準 28 2 3 6 2" xfId="4462"/>
    <cellStyle name="標準 28 2 3 6 2 2" xfId="9728"/>
    <cellStyle name="標準 28 2 3 6 3" xfId="6310"/>
    <cellStyle name="標準 28 2 3 7" xfId="4463"/>
    <cellStyle name="標準 28 2 3 7 2" xfId="9729"/>
    <cellStyle name="標準 28 2 3 8" xfId="5433"/>
    <cellStyle name="標準 28 2 4" xfId="188"/>
    <cellStyle name="標準 28 2 4 2" xfId="315"/>
    <cellStyle name="標準 28 2 4 2 2" xfId="828"/>
    <cellStyle name="標準 28 2 4 2 2 2" xfId="2365"/>
    <cellStyle name="標準 28 2 4 2 2 2 2" xfId="4464"/>
    <cellStyle name="標準 28 2 4 2 2 2 2 2" xfId="9730"/>
    <cellStyle name="標準 28 2 4 2 2 2 3" xfId="7632"/>
    <cellStyle name="標準 28 2 4 2 2 3" xfId="4465"/>
    <cellStyle name="標準 28 2 4 2 2 3 2" xfId="9731"/>
    <cellStyle name="標準 28 2 4 2 2 4" xfId="6095"/>
    <cellStyle name="標準 28 2 4 2 3" xfId="1852"/>
    <cellStyle name="標準 28 2 4 2 3 2" xfId="4466"/>
    <cellStyle name="標準 28 2 4 2 3 2 2" xfId="9732"/>
    <cellStyle name="標準 28 2 4 2 3 3" xfId="4467"/>
    <cellStyle name="標準 28 2 4 2 3 3 2" xfId="9733"/>
    <cellStyle name="標準 28 2 4 2 3 4" xfId="7119"/>
    <cellStyle name="標準 28 2 4 2 4" xfId="1363"/>
    <cellStyle name="標準 28 2 4 2 4 2" xfId="4468"/>
    <cellStyle name="標準 28 2 4 2 4 2 2" xfId="9734"/>
    <cellStyle name="標準 28 2 4 2 4 3" xfId="6630"/>
    <cellStyle name="標準 28 2 4 2 5" xfId="4469"/>
    <cellStyle name="標準 28 2 4 2 5 2" xfId="9735"/>
    <cellStyle name="標準 28 2 4 2 6" xfId="5582"/>
    <cellStyle name="標準 28 2 4 3" xfId="701"/>
    <cellStyle name="標準 28 2 4 3 2" xfId="2238"/>
    <cellStyle name="標準 28 2 4 3 2 2" xfId="4470"/>
    <cellStyle name="標準 28 2 4 3 2 2 2" xfId="9736"/>
    <cellStyle name="標準 28 2 4 3 2 3" xfId="4471"/>
    <cellStyle name="標準 28 2 4 3 2 3 2" xfId="9737"/>
    <cellStyle name="標準 28 2 4 3 2 4" xfId="7505"/>
    <cellStyle name="標準 28 2 4 3 3" xfId="1236"/>
    <cellStyle name="標準 28 2 4 3 3 2" xfId="4472"/>
    <cellStyle name="標準 28 2 4 3 3 2 2" xfId="9738"/>
    <cellStyle name="標準 28 2 4 3 3 3" xfId="6503"/>
    <cellStyle name="標準 28 2 4 3 4" xfId="4473"/>
    <cellStyle name="標準 28 2 4 3 4 2" xfId="9739"/>
    <cellStyle name="標準 28 2 4 3 5" xfId="5968"/>
    <cellStyle name="標準 28 2 4 4" xfId="530"/>
    <cellStyle name="標準 28 2 4 4 2" xfId="2067"/>
    <cellStyle name="標準 28 2 4 4 2 2" xfId="4474"/>
    <cellStyle name="標準 28 2 4 4 2 2 2" xfId="9740"/>
    <cellStyle name="標準 28 2 4 4 2 3" xfId="7334"/>
    <cellStyle name="標準 28 2 4 4 3" xfId="4475"/>
    <cellStyle name="標準 28 2 4 4 3 2" xfId="9741"/>
    <cellStyle name="標準 28 2 4 4 4" xfId="5797"/>
    <cellStyle name="標準 28 2 4 5" xfId="1664"/>
    <cellStyle name="標準 28 2 4 5 2" xfId="4476"/>
    <cellStyle name="標準 28 2 4 5 2 2" xfId="9742"/>
    <cellStyle name="標準 28 2 4 5 3" xfId="6931"/>
    <cellStyle name="標準 28 2 4 6" xfId="1065"/>
    <cellStyle name="標準 28 2 4 6 2" xfId="4477"/>
    <cellStyle name="標準 28 2 4 6 2 2" xfId="9743"/>
    <cellStyle name="標準 28 2 4 6 3" xfId="6332"/>
    <cellStyle name="標準 28 2 4 7" xfId="4478"/>
    <cellStyle name="標準 28 2 4 7 2" xfId="9744"/>
    <cellStyle name="標準 28 2 4 8" xfId="5455"/>
    <cellStyle name="標準 28 2 5" xfId="210"/>
    <cellStyle name="標準 28 2 5 2" xfId="337"/>
    <cellStyle name="標準 28 2 5 2 2" xfId="850"/>
    <cellStyle name="標準 28 2 5 2 2 2" xfId="2387"/>
    <cellStyle name="標準 28 2 5 2 2 2 2" xfId="4479"/>
    <cellStyle name="標準 28 2 5 2 2 2 2 2" xfId="9745"/>
    <cellStyle name="標準 28 2 5 2 2 2 3" xfId="7654"/>
    <cellStyle name="標準 28 2 5 2 2 3" xfId="4480"/>
    <cellStyle name="標準 28 2 5 2 2 3 2" xfId="9746"/>
    <cellStyle name="標準 28 2 5 2 2 4" xfId="6117"/>
    <cellStyle name="標準 28 2 5 2 3" xfId="1874"/>
    <cellStyle name="標準 28 2 5 2 3 2" xfId="4481"/>
    <cellStyle name="標準 28 2 5 2 3 2 2" xfId="9747"/>
    <cellStyle name="標準 28 2 5 2 3 3" xfId="7141"/>
    <cellStyle name="標準 28 2 5 2 4" xfId="1385"/>
    <cellStyle name="標準 28 2 5 2 4 2" xfId="4482"/>
    <cellStyle name="標準 28 2 5 2 4 2 2" xfId="9748"/>
    <cellStyle name="標準 28 2 5 2 4 3" xfId="6652"/>
    <cellStyle name="標準 28 2 5 2 5" xfId="4483"/>
    <cellStyle name="標準 28 2 5 2 5 2" xfId="9749"/>
    <cellStyle name="標準 28 2 5 2 6" xfId="5604"/>
    <cellStyle name="標準 28 2 5 3" xfId="723"/>
    <cellStyle name="標準 28 2 5 3 2" xfId="2260"/>
    <cellStyle name="標準 28 2 5 3 2 2" xfId="4484"/>
    <cellStyle name="標準 28 2 5 3 2 2 2" xfId="9750"/>
    <cellStyle name="標準 28 2 5 3 2 3" xfId="4485"/>
    <cellStyle name="標準 28 2 5 3 2 3 2" xfId="9751"/>
    <cellStyle name="標準 28 2 5 3 2 4" xfId="7527"/>
    <cellStyle name="標準 28 2 5 3 3" xfId="1258"/>
    <cellStyle name="標準 28 2 5 3 3 2" xfId="4486"/>
    <cellStyle name="標準 28 2 5 3 3 2 2" xfId="9752"/>
    <cellStyle name="標準 28 2 5 3 3 3" xfId="6525"/>
    <cellStyle name="標準 28 2 5 3 4" xfId="4487"/>
    <cellStyle name="標準 28 2 5 3 4 2" xfId="9753"/>
    <cellStyle name="標準 28 2 5 3 5" xfId="5990"/>
    <cellStyle name="標準 28 2 5 4" xfId="552"/>
    <cellStyle name="標準 28 2 5 4 2" xfId="2089"/>
    <cellStyle name="標準 28 2 5 4 2 2" xfId="4488"/>
    <cellStyle name="標準 28 2 5 4 2 2 2" xfId="9754"/>
    <cellStyle name="標準 28 2 5 4 2 3" xfId="7356"/>
    <cellStyle name="標準 28 2 5 4 3" xfId="4489"/>
    <cellStyle name="標準 28 2 5 4 3 2" xfId="9755"/>
    <cellStyle name="標準 28 2 5 4 4" xfId="5819"/>
    <cellStyle name="標準 28 2 5 5" xfId="1681"/>
    <cellStyle name="標準 28 2 5 5 2" xfId="4490"/>
    <cellStyle name="標準 28 2 5 5 2 2" xfId="9756"/>
    <cellStyle name="標準 28 2 5 5 3" xfId="6948"/>
    <cellStyle name="標準 28 2 5 6" xfId="1087"/>
    <cellStyle name="標準 28 2 5 6 2" xfId="4491"/>
    <cellStyle name="標準 28 2 5 6 2 2" xfId="9757"/>
    <cellStyle name="標準 28 2 5 6 3" xfId="6354"/>
    <cellStyle name="標準 28 2 5 7" xfId="4492"/>
    <cellStyle name="標準 28 2 5 7 2" xfId="9758"/>
    <cellStyle name="標準 28 2 5 8" xfId="5477"/>
    <cellStyle name="標準 28 2 6" xfId="359"/>
    <cellStyle name="標準 28 2 6 2" xfId="872"/>
    <cellStyle name="標準 28 2 6 2 2" xfId="2409"/>
    <cellStyle name="標準 28 2 6 2 2 2" xfId="4493"/>
    <cellStyle name="標準 28 2 6 2 2 2 2" xfId="9759"/>
    <cellStyle name="標準 28 2 6 2 2 3" xfId="4494"/>
    <cellStyle name="標準 28 2 6 2 2 3 2" xfId="9760"/>
    <cellStyle name="標準 28 2 6 2 2 4" xfId="7676"/>
    <cellStyle name="標準 28 2 6 2 3" xfId="1407"/>
    <cellStyle name="標準 28 2 6 2 3 2" xfId="4495"/>
    <cellStyle name="標準 28 2 6 2 3 2 2" xfId="9761"/>
    <cellStyle name="標準 28 2 6 2 3 3" xfId="6674"/>
    <cellStyle name="標準 28 2 6 2 4" xfId="4496"/>
    <cellStyle name="標準 28 2 6 2 4 2" xfId="9762"/>
    <cellStyle name="標準 28 2 6 2 5" xfId="6139"/>
    <cellStyle name="標準 28 2 6 3" xfId="574"/>
    <cellStyle name="標準 28 2 6 3 2" xfId="2111"/>
    <cellStyle name="標準 28 2 6 3 2 2" xfId="4497"/>
    <cellStyle name="標準 28 2 6 3 2 2 2" xfId="9763"/>
    <cellStyle name="標準 28 2 6 3 2 3" xfId="7378"/>
    <cellStyle name="標準 28 2 6 3 3" xfId="4498"/>
    <cellStyle name="標準 28 2 6 3 3 2" xfId="9764"/>
    <cellStyle name="標準 28 2 6 3 4" xfId="5841"/>
    <cellStyle name="標準 28 2 6 4" xfId="1703"/>
    <cellStyle name="標準 28 2 6 4 2" xfId="4499"/>
    <cellStyle name="標準 28 2 6 4 2 2" xfId="9765"/>
    <cellStyle name="標準 28 2 6 4 3" xfId="6970"/>
    <cellStyle name="標準 28 2 6 5" xfId="1109"/>
    <cellStyle name="標準 28 2 6 5 2" xfId="4500"/>
    <cellStyle name="標準 28 2 6 5 2 2" xfId="9766"/>
    <cellStyle name="標準 28 2 6 5 3" xfId="6376"/>
    <cellStyle name="標準 28 2 6 6" xfId="4501"/>
    <cellStyle name="標準 28 2 6 6 2" xfId="9767"/>
    <cellStyle name="標準 28 2 6 7" xfId="5626"/>
    <cellStyle name="標準 28 2 7" xfId="249"/>
    <cellStyle name="標準 28 2 7 2" xfId="762"/>
    <cellStyle name="標準 28 2 7 2 2" xfId="2299"/>
    <cellStyle name="標準 28 2 7 2 2 2" xfId="4502"/>
    <cellStyle name="標準 28 2 7 2 2 2 2" xfId="9768"/>
    <cellStyle name="標準 28 2 7 2 2 3" xfId="7566"/>
    <cellStyle name="標準 28 2 7 2 3" xfId="1297"/>
    <cellStyle name="標準 28 2 7 2 3 2" xfId="4503"/>
    <cellStyle name="標準 28 2 7 2 3 2 2" xfId="9769"/>
    <cellStyle name="標準 28 2 7 2 3 3" xfId="6564"/>
    <cellStyle name="標準 28 2 7 2 4" xfId="4504"/>
    <cellStyle name="標準 28 2 7 2 4 2" xfId="9770"/>
    <cellStyle name="標準 28 2 7 2 5" xfId="6029"/>
    <cellStyle name="標準 28 2 7 3" xfId="596"/>
    <cellStyle name="標準 28 2 7 3 2" xfId="2133"/>
    <cellStyle name="標準 28 2 7 3 2 2" xfId="4505"/>
    <cellStyle name="標準 28 2 7 3 2 2 2" xfId="9771"/>
    <cellStyle name="標準 28 2 7 3 2 3" xfId="7400"/>
    <cellStyle name="標準 28 2 7 3 3" xfId="4506"/>
    <cellStyle name="標準 28 2 7 3 3 2" xfId="9772"/>
    <cellStyle name="標準 28 2 7 3 4" xfId="5863"/>
    <cellStyle name="標準 28 2 7 4" xfId="1725"/>
    <cellStyle name="標準 28 2 7 4 2" xfId="4507"/>
    <cellStyle name="標準 28 2 7 4 2 2" xfId="9773"/>
    <cellStyle name="標準 28 2 7 4 3" xfId="6992"/>
    <cellStyle name="標準 28 2 7 5" xfId="1131"/>
    <cellStyle name="標準 28 2 7 5 2" xfId="4508"/>
    <cellStyle name="標準 28 2 7 5 2 2" xfId="9774"/>
    <cellStyle name="標準 28 2 7 5 3" xfId="6398"/>
    <cellStyle name="標準 28 2 7 6" xfId="4509"/>
    <cellStyle name="標準 28 2 7 6 2" xfId="9775"/>
    <cellStyle name="標準 28 2 7 7" xfId="5516"/>
    <cellStyle name="標準 28 2 8" xfId="381"/>
    <cellStyle name="標準 28 2 8 2" xfId="894"/>
    <cellStyle name="標準 28 2 8 2 2" xfId="2431"/>
    <cellStyle name="標準 28 2 8 2 2 2" xfId="4510"/>
    <cellStyle name="標準 28 2 8 2 2 2 2" xfId="9776"/>
    <cellStyle name="標準 28 2 8 2 2 3" xfId="7698"/>
    <cellStyle name="標準 28 2 8 2 3" xfId="4511"/>
    <cellStyle name="標準 28 2 8 2 3 2" xfId="9777"/>
    <cellStyle name="標準 28 2 8 2 4" xfId="6161"/>
    <cellStyle name="標準 28 2 8 3" xfId="1747"/>
    <cellStyle name="標準 28 2 8 3 2" xfId="4512"/>
    <cellStyle name="標準 28 2 8 3 2 2" xfId="9778"/>
    <cellStyle name="標準 28 2 8 3 3" xfId="7014"/>
    <cellStyle name="標準 28 2 8 4" xfId="1429"/>
    <cellStyle name="標準 28 2 8 4 2" xfId="4513"/>
    <cellStyle name="標準 28 2 8 4 2 2" xfId="9779"/>
    <cellStyle name="標準 28 2 8 4 3" xfId="6696"/>
    <cellStyle name="標準 28 2 8 5" xfId="4514"/>
    <cellStyle name="標準 28 2 8 5 2" xfId="9780"/>
    <cellStyle name="標準 28 2 8 6" xfId="5648"/>
    <cellStyle name="標準 28 2 9" xfId="403"/>
    <cellStyle name="標準 28 2 9 2" xfId="620"/>
    <cellStyle name="標準 28 2 9 2 2" xfId="2157"/>
    <cellStyle name="標準 28 2 9 2 2 2" xfId="4515"/>
    <cellStyle name="標準 28 2 9 2 2 2 2" xfId="9781"/>
    <cellStyle name="標準 28 2 9 2 2 3" xfId="7424"/>
    <cellStyle name="標準 28 2 9 2 3" xfId="4516"/>
    <cellStyle name="標準 28 2 9 2 3 2" xfId="9782"/>
    <cellStyle name="標準 28 2 9 2 4" xfId="5887"/>
    <cellStyle name="標準 28 2 9 3" xfId="1786"/>
    <cellStyle name="標準 28 2 9 3 2" xfId="4517"/>
    <cellStyle name="標準 28 2 9 3 2 2" xfId="9783"/>
    <cellStyle name="標準 28 2 9 3 3" xfId="7053"/>
    <cellStyle name="標準 28 2 9 4" xfId="1155"/>
    <cellStyle name="標準 28 2 9 4 2" xfId="4518"/>
    <cellStyle name="標準 28 2 9 4 2 2" xfId="9784"/>
    <cellStyle name="標準 28 2 9 4 3" xfId="6422"/>
    <cellStyle name="標準 28 2 9 5" xfId="4519"/>
    <cellStyle name="標準 28 2 9 5 2" xfId="9785"/>
    <cellStyle name="標準 28 2 9 6" xfId="5670"/>
    <cellStyle name="標準 28 20" xfId="1531"/>
    <cellStyle name="標準 28 20 2" xfId="4520"/>
    <cellStyle name="標準 28 20 2 2" xfId="9786"/>
    <cellStyle name="標準 28 20 3" xfId="4521"/>
    <cellStyle name="標準 28 20 3 2" xfId="9787"/>
    <cellStyle name="標準 28 20 4" xfId="6798"/>
    <cellStyle name="標準 28 21" xfId="984"/>
    <cellStyle name="標準 28 21 2" xfId="4522"/>
    <cellStyle name="標準 28 21 2 2" xfId="9788"/>
    <cellStyle name="標準 28 21 3" xfId="6251"/>
    <cellStyle name="標準 28 22" xfId="2510"/>
    <cellStyle name="標準 28 22 2" xfId="7777"/>
    <cellStyle name="標準 28 23" xfId="2532"/>
    <cellStyle name="標準 28 23 2" xfId="7799"/>
    <cellStyle name="標準 28 24" xfId="2554"/>
    <cellStyle name="標準 28 24 2" xfId="7821"/>
    <cellStyle name="標準 28 25" xfId="4523"/>
    <cellStyle name="標準 28 25 2" xfId="9789"/>
    <cellStyle name="標準 28 26" xfId="5322"/>
    <cellStyle name="標準 28 26 2" xfId="10588"/>
    <cellStyle name="標準 28 27" xfId="5344"/>
    <cellStyle name="標準 28 27 2" xfId="10610"/>
    <cellStyle name="標準 28 28" xfId="10632"/>
    <cellStyle name="標準 28 29" xfId="5364"/>
    <cellStyle name="標準 28 3" xfId="104"/>
    <cellStyle name="標準 28 3 10" xfId="430"/>
    <cellStyle name="標準 28 3 10 2" xfId="921"/>
    <cellStyle name="標準 28 3 10 2 2" xfId="2458"/>
    <cellStyle name="標準 28 3 10 2 2 2" xfId="4524"/>
    <cellStyle name="標準 28 3 10 2 2 2 2" xfId="9790"/>
    <cellStyle name="標準 28 3 10 2 2 3" xfId="7725"/>
    <cellStyle name="標準 28 3 10 2 3" xfId="4525"/>
    <cellStyle name="標準 28 3 10 2 3 2" xfId="9791"/>
    <cellStyle name="標準 28 3 10 2 4" xfId="6188"/>
    <cellStyle name="標準 28 3 10 3" xfId="1901"/>
    <cellStyle name="標準 28 3 10 3 2" xfId="4526"/>
    <cellStyle name="標準 28 3 10 3 2 2" xfId="9792"/>
    <cellStyle name="標準 28 3 10 3 3" xfId="7168"/>
    <cellStyle name="標準 28 3 10 4" xfId="1456"/>
    <cellStyle name="標準 28 3 10 4 2" xfId="4527"/>
    <cellStyle name="標準 28 3 10 4 2 2" xfId="9793"/>
    <cellStyle name="標準 28 3 10 4 3" xfId="6723"/>
    <cellStyle name="標準 28 3 10 5" xfId="4528"/>
    <cellStyle name="標準 28 3 10 5 2" xfId="9794"/>
    <cellStyle name="標準 28 3 10 6" xfId="5697"/>
    <cellStyle name="標準 28 3 11" xfId="943"/>
    <cellStyle name="標準 28 3 11 2" xfId="2478"/>
    <cellStyle name="標準 28 3 11 2 2" xfId="4529"/>
    <cellStyle name="標準 28 3 11 2 2 2" xfId="9795"/>
    <cellStyle name="標準 28 3 11 2 3" xfId="4530"/>
    <cellStyle name="標準 28 3 11 2 3 2" xfId="9796"/>
    <cellStyle name="標準 28 3 11 2 4" xfId="7745"/>
    <cellStyle name="標準 28 3 11 3" xfId="1923"/>
    <cellStyle name="標準 28 3 11 3 2" xfId="4531"/>
    <cellStyle name="標準 28 3 11 3 2 2" xfId="9797"/>
    <cellStyle name="標準 28 3 11 3 3" xfId="7190"/>
    <cellStyle name="標準 28 3 11 4" xfId="1478"/>
    <cellStyle name="標準 28 3 11 4 2" xfId="4532"/>
    <cellStyle name="標準 28 3 11 4 2 2" xfId="9798"/>
    <cellStyle name="標準 28 3 11 4 3" xfId="6745"/>
    <cellStyle name="標準 28 3 11 5" xfId="4533"/>
    <cellStyle name="標準 28 3 11 5 2" xfId="9799"/>
    <cellStyle name="標準 28 3 11 6" xfId="6210"/>
    <cellStyle name="標準 28 3 12" xfId="965"/>
    <cellStyle name="標準 28 3 12 2" xfId="2497"/>
    <cellStyle name="標準 28 3 12 2 2" xfId="4534"/>
    <cellStyle name="標準 28 3 12 2 2 2" xfId="9800"/>
    <cellStyle name="標準 28 3 12 2 3" xfId="4535"/>
    <cellStyle name="標準 28 3 12 2 3 2" xfId="9801"/>
    <cellStyle name="標準 28 3 12 2 4" xfId="7764"/>
    <cellStyle name="標準 28 3 12 3" xfId="1945"/>
    <cellStyle name="標準 28 3 12 3 2" xfId="4536"/>
    <cellStyle name="標準 28 3 12 3 2 2" xfId="9802"/>
    <cellStyle name="標準 28 3 12 3 3" xfId="7212"/>
    <cellStyle name="標準 28 3 12 4" xfId="1500"/>
    <cellStyle name="標準 28 3 12 4 2" xfId="4537"/>
    <cellStyle name="標準 28 3 12 4 2 2" xfId="9803"/>
    <cellStyle name="標準 28 3 12 4 3" xfId="6767"/>
    <cellStyle name="標準 28 3 12 5" xfId="4538"/>
    <cellStyle name="標準 28 3 12 5 2" xfId="9804"/>
    <cellStyle name="標準 28 3 12 6" xfId="6232"/>
    <cellStyle name="標準 28 3 13" xfId="469"/>
    <cellStyle name="標準 28 3 13 2" xfId="1967"/>
    <cellStyle name="標準 28 3 13 2 2" xfId="4539"/>
    <cellStyle name="標準 28 3 13 2 2 2" xfId="9805"/>
    <cellStyle name="標準 28 3 13 2 3" xfId="7234"/>
    <cellStyle name="標準 28 3 13 3" xfId="4540"/>
    <cellStyle name="標準 28 3 13 3 2" xfId="9806"/>
    <cellStyle name="標準 28 3 13 4" xfId="5736"/>
    <cellStyle name="標準 28 3 14" xfId="1994"/>
    <cellStyle name="標準 28 3 14 2" xfId="4541"/>
    <cellStyle name="標準 28 3 14 2 2" xfId="9807"/>
    <cellStyle name="標準 28 3 14 3" xfId="4542"/>
    <cellStyle name="標準 28 3 14 3 2" xfId="9808"/>
    <cellStyle name="標準 28 3 14 4" xfId="7261"/>
    <cellStyle name="標準 28 3 15" xfId="1559"/>
    <cellStyle name="標準 28 3 15 2" xfId="4543"/>
    <cellStyle name="標準 28 3 15 2 2" xfId="9809"/>
    <cellStyle name="標準 28 3 15 3" xfId="4544"/>
    <cellStyle name="標準 28 3 15 3 2" xfId="9810"/>
    <cellStyle name="標準 28 3 15 4" xfId="6826"/>
    <cellStyle name="標準 28 3 16" xfId="1004"/>
    <cellStyle name="標準 28 3 16 2" xfId="4545"/>
    <cellStyle name="標準 28 3 16 2 2" xfId="9811"/>
    <cellStyle name="標準 28 3 16 3" xfId="6271"/>
    <cellStyle name="標準 28 3 17" xfId="2520"/>
    <cellStyle name="標準 28 3 17 2" xfId="7787"/>
    <cellStyle name="標準 28 3 18" xfId="2542"/>
    <cellStyle name="標準 28 3 18 2" xfId="7809"/>
    <cellStyle name="標準 28 3 19" xfId="2564"/>
    <cellStyle name="標準 28 3 19 2" xfId="7831"/>
    <cellStyle name="標準 28 3 2" xfId="145"/>
    <cellStyle name="標準 28 3 2 2" xfId="276"/>
    <cellStyle name="標準 28 3 2 2 2" xfId="789"/>
    <cellStyle name="標準 28 3 2 2 2 2" xfId="2326"/>
    <cellStyle name="標準 28 3 2 2 2 2 2" xfId="4546"/>
    <cellStyle name="標準 28 3 2 2 2 2 2 2" xfId="9812"/>
    <cellStyle name="標準 28 3 2 2 2 2 3" xfId="7593"/>
    <cellStyle name="標準 28 3 2 2 2 3" xfId="4547"/>
    <cellStyle name="標準 28 3 2 2 2 3 2" xfId="9813"/>
    <cellStyle name="標準 28 3 2 2 2 4" xfId="6056"/>
    <cellStyle name="標準 28 3 2 2 3" xfId="1813"/>
    <cellStyle name="標準 28 3 2 2 3 2" xfId="4548"/>
    <cellStyle name="標準 28 3 2 2 3 2 2" xfId="9814"/>
    <cellStyle name="標準 28 3 2 2 3 3" xfId="4549"/>
    <cellStyle name="標準 28 3 2 2 3 3 2" xfId="9815"/>
    <cellStyle name="標準 28 3 2 2 3 4" xfId="7080"/>
    <cellStyle name="標準 28 3 2 2 4" xfId="1324"/>
    <cellStyle name="標準 28 3 2 2 4 2" xfId="4550"/>
    <cellStyle name="標準 28 3 2 2 4 2 2" xfId="9816"/>
    <cellStyle name="標準 28 3 2 2 4 3" xfId="6591"/>
    <cellStyle name="標準 28 3 2 2 5" xfId="4551"/>
    <cellStyle name="標準 28 3 2 2 5 2" xfId="9817"/>
    <cellStyle name="標準 28 3 2 2 6" xfId="5543"/>
    <cellStyle name="標準 28 3 2 3" xfId="662"/>
    <cellStyle name="標準 28 3 2 3 2" xfId="2199"/>
    <cellStyle name="標準 28 3 2 3 2 2" xfId="4552"/>
    <cellStyle name="標準 28 3 2 3 2 2 2" xfId="9818"/>
    <cellStyle name="標準 28 3 2 3 2 3" xfId="4553"/>
    <cellStyle name="標準 28 3 2 3 2 3 2" xfId="9819"/>
    <cellStyle name="標準 28 3 2 3 2 4" xfId="7466"/>
    <cellStyle name="標準 28 3 2 3 3" xfId="1197"/>
    <cellStyle name="標準 28 3 2 3 3 2" xfId="4554"/>
    <cellStyle name="標準 28 3 2 3 3 2 2" xfId="9820"/>
    <cellStyle name="標準 28 3 2 3 3 3" xfId="6464"/>
    <cellStyle name="標準 28 3 2 3 4" xfId="4555"/>
    <cellStyle name="標準 28 3 2 3 4 2" xfId="9821"/>
    <cellStyle name="標準 28 3 2 3 5" xfId="5929"/>
    <cellStyle name="標準 28 3 2 4" xfId="491"/>
    <cellStyle name="標準 28 3 2 4 2" xfId="2030"/>
    <cellStyle name="標準 28 3 2 4 2 2" xfId="4556"/>
    <cellStyle name="標準 28 3 2 4 2 2 2" xfId="9822"/>
    <cellStyle name="標準 28 3 2 4 2 3" xfId="7297"/>
    <cellStyle name="標準 28 3 2 4 3" xfId="4557"/>
    <cellStyle name="標準 28 3 2 4 3 2" xfId="9823"/>
    <cellStyle name="標準 28 3 2 4 4" xfId="5758"/>
    <cellStyle name="標準 28 3 2 5" xfId="1617"/>
    <cellStyle name="標準 28 3 2 5 2" xfId="4558"/>
    <cellStyle name="標準 28 3 2 5 2 2" xfId="9824"/>
    <cellStyle name="標準 28 3 2 5 3" xfId="6884"/>
    <cellStyle name="標準 28 3 2 6" xfId="1026"/>
    <cellStyle name="標準 28 3 2 6 2" xfId="4559"/>
    <cellStyle name="標準 28 3 2 6 2 2" xfId="9825"/>
    <cellStyle name="標準 28 3 2 6 3" xfId="6293"/>
    <cellStyle name="標準 28 3 2 7" xfId="4560"/>
    <cellStyle name="標準 28 3 2 7 2" xfId="9826"/>
    <cellStyle name="標準 28 3 2 8" xfId="5416"/>
    <cellStyle name="標準 28 3 20" xfId="4561"/>
    <cellStyle name="標準 28 3 20 2" xfId="9827"/>
    <cellStyle name="標準 28 3 21" xfId="5332"/>
    <cellStyle name="標準 28 3 21 2" xfId="10598"/>
    <cellStyle name="標準 28 3 22" xfId="5354"/>
    <cellStyle name="標準 28 3 22 2" xfId="10620"/>
    <cellStyle name="標準 28 3 23" xfId="10642"/>
    <cellStyle name="標準 28 3 24" xfId="5378"/>
    <cellStyle name="標準 28 3 3" xfId="171"/>
    <cellStyle name="標準 28 3 3 2" xfId="298"/>
    <cellStyle name="標準 28 3 3 2 2" xfId="811"/>
    <cellStyle name="標準 28 3 3 2 2 2" xfId="2348"/>
    <cellStyle name="標準 28 3 3 2 2 2 2" xfId="4562"/>
    <cellStyle name="標準 28 3 3 2 2 2 2 2" xfId="9828"/>
    <cellStyle name="標準 28 3 3 2 2 2 3" xfId="7615"/>
    <cellStyle name="標準 28 3 3 2 2 3" xfId="4563"/>
    <cellStyle name="標準 28 3 3 2 2 3 2" xfId="9829"/>
    <cellStyle name="標準 28 3 3 2 2 4" xfId="6078"/>
    <cellStyle name="標準 28 3 3 2 3" xfId="1835"/>
    <cellStyle name="標準 28 3 3 2 3 2" xfId="4564"/>
    <cellStyle name="標準 28 3 3 2 3 2 2" xfId="9830"/>
    <cellStyle name="標準 28 3 3 2 3 3" xfId="4565"/>
    <cellStyle name="標準 28 3 3 2 3 3 2" xfId="9831"/>
    <cellStyle name="標準 28 3 3 2 3 4" xfId="7102"/>
    <cellStyle name="標準 28 3 3 2 4" xfId="1346"/>
    <cellStyle name="標準 28 3 3 2 4 2" xfId="4566"/>
    <cellStyle name="標準 28 3 3 2 4 2 2" xfId="9832"/>
    <cellStyle name="標準 28 3 3 2 4 3" xfId="6613"/>
    <cellStyle name="標準 28 3 3 2 5" xfId="4567"/>
    <cellStyle name="標準 28 3 3 2 5 2" xfId="9833"/>
    <cellStyle name="標準 28 3 3 2 6" xfId="5565"/>
    <cellStyle name="標準 28 3 3 3" xfId="684"/>
    <cellStyle name="標準 28 3 3 3 2" xfId="2221"/>
    <cellStyle name="標準 28 3 3 3 2 2" xfId="4568"/>
    <cellStyle name="標準 28 3 3 3 2 2 2" xfId="9834"/>
    <cellStyle name="標準 28 3 3 3 2 3" xfId="4569"/>
    <cellStyle name="標準 28 3 3 3 2 3 2" xfId="9835"/>
    <cellStyle name="標準 28 3 3 3 2 4" xfId="7488"/>
    <cellStyle name="標準 28 3 3 3 3" xfId="1219"/>
    <cellStyle name="標準 28 3 3 3 3 2" xfId="4570"/>
    <cellStyle name="標準 28 3 3 3 3 2 2" xfId="9836"/>
    <cellStyle name="標準 28 3 3 3 3 3" xfId="6486"/>
    <cellStyle name="標準 28 3 3 3 4" xfId="4571"/>
    <cellStyle name="標準 28 3 3 3 4 2" xfId="9837"/>
    <cellStyle name="標準 28 3 3 3 5" xfId="5951"/>
    <cellStyle name="標準 28 3 3 4" xfId="513"/>
    <cellStyle name="標準 28 3 3 4 2" xfId="2050"/>
    <cellStyle name="標準 28 3 3 4 2 2" xfId="4572"/>
    <cellStyle name="標準 28 3 3 4 2 2 2" xfId="9838"/>
    <cellStyle name="標準 28 3 3 4 2 3" xfId="7317"/>
    <cellStyle name="標準 28 3 3 4 3" xfId="4573"/>
    <cellStyle name="標準 28 3 3 4 3 2" xfId="9839"/>
    <cellStyle name="標準 28 3 3 4 4" xfId="5780"/>
    <cellStyle name="標準 28 3 3 5" xfId="1652"/>
    <cellStyle name="標準 28 3 3 5 2" xfId="4574"/>
    <cellStyle name="標準 28 3 3 5 2 2" xfId="9840"/>
    <cellStyle name="標準 28 3 3 5 3" xfId="6919"/>
    <cellStyle name="標準 28 3 3 6" xfId="1048"/>
    <cellStyle name="標準 28 3 3 6 2" xfId="4575"/>
    <cellStyle name="標準 28 3 3 6 2 2" xfId="9841"/>
    <cellStyle name="標準 28 3 3 6 3" xfId="6315"/>
    <cellStyle name="標準 28 3 3 7" xfId="4576"/>
    <cellStyle name="標準 28 3 3 7 2" xfId="9842"/>
    <cellStyle name="標準 28 3 3 8" xfId="5438"/>
    <cellStyle name="標準 28 3 4" xfId="193"/>
    <cellStyle name="標準 28 3 4 2" xfId="320"/>
    <cellStyle name="標準 28 3 4 2 2" xfId="833"/>
    <cellStyle name="標準 28 3 4 2 2 2" xfId="2370"/>
    <cellStyle name="標準 28 3 4 2 2 2 2" xfId="4577"/>
    <cellStyle name="標準 28 3 4 2 2 2 2 2" xfId="9843"/>
    <cellStyle name="標準 28 3 4 2 2 2 3" xfId="7637"/>
    <cellStyle name="標準 28 3 4 2 2 3" xfId="4578"/>
    <cellStyle name="標準 28 3 4 2 2 3 2" xfId="9844"/>
    <cellStyle name="標準 28 3 4 2 2 4" xfId="6100"/>
    <cellStyle name="標準 28 3 4 2 3" xfId="1857"/>
    <cellStyle name="標準 28 3 4 2 3 2" xfId="4579"/>
    <cellStyle name="標準 28 3 4 2 3 2 2" xfId="9845"/>
    <cellStyle name="標準 28 3 4 2 3 3" xfId="4580"/>
    <cellStyle name="標準 28 3 4 2 3 3 2" xfId="9846"/>
    <cellStyle name="標準 28 3 4 2 3 4" xfId="7124"/>
    <cellStyle name="標準 28 3 4 2 4" xfId="1368"/>
    <cellStyle name="標準 28 3 4 2 4 2" xfId="4581"/>
    <cellStyle name="標準 28 3 4 2 4 2 2" xfId="9847"/>
    <cellStyle name="標準 28 3 4 2 4 3" xfId="6635"/>
    <cellStyle name="標準 28 3 4 2 5" xfId="4582"/>
    <cellStyle name="標準 28 3 4 2 5 2" xfId="9848"/>
    <cellStyle name="標準 28 3 4 2 6" xfId="5587"/>
    <cellStyle name="標準 28 3 4 3" xfId="706"/>
    <cellStyle name="標準 28 3 4 3 2" xfId="2243"/>
    <cellStyle name="標準 28 3 4 3 2 2" xfId="4583"/>
    <cellStyle name="標準 28 3 4 3 2 2 2" xfId="9849"/>
    <cellStyle name="標準 28 3 4 3 2 3" xfId="4584"/>
    <cellStyle name="標準 28 3 4 3 2 3 2" xfId="9850"/>
    <cellStyle name="標準 28 3 4 3 2 4" xfId="7510"/>
    <cellStyle name="標準 28 3 4 3 3" xfId="1241"/>
    <cellStyle name="標準 28 3 4 3 3 2" xfId="4585"/>
    <cellStyle name="標準 28 3 4 3 3 2 2" xfId="9851"/>
    <cellStyle name="標準 28 3 4 3 3 3" xfId="6508"/>
    <cellStyle name="標準 28 3 4 3 4" xfId="4586"/>
    <cellStyle name="標準 28 3 4 3 4 2" xfId="9852"/>
    <cellStyle name="標準 28 3 4 3 5" xfId="5973"/>
    <cellStyle name="標準 28 3 4 4" xfId="535"/>
    <cellStyle name="標準 28 3 4 4 2" xfId="2072"/>
    <cellStyle name="標準 28 3 4 4 2 2" xfId="4587"/>
    <cellStyle name="標準 28 3 4 4 2 2 2" xfId="9853"/>
    <cellStyle name="標準 28 3 4 4 2 3" xfId="7339"/>
    <cellStyle name="標準 28 3 4 4 3" xfId="4588"/>
    <cellStyle name="標準 28 3 4 4 3 2" xfId="9854"/>
    <cellStyle name="標準 28 3 4 4 4" xfId="5802"/>
    <cellStyle name="標準 28 3 4 5" xfId="1669"/>
    <cellStyle name="標準 28 3 4 5 2" xfId="4589"/>
    <cellStyle name="標準 28 3 4 5 2 2" xfId="9855"/>
    <cellStyle name="標準 28 3 4 5 3" xfId="6936"/>
    <cellStyle name="標準 28 3 4 6" xfId="1070"/>
    <cellStyle name="標準 28 3 4 6 2" xfId="4590"/>
    <cellStyle name="標準 28 3 4 6 2 2" xfId="9856"/>
    <cellStyle name="標準 28 3 4 6 3" xfId="6337"/>
    <cellStyle name="標準 28 3 4 7" xfId="4591"/>
    <cellStyle name="標準 28 3 4 7 2" xfId="9857"/>
    <cellStyle name="標準 28 3 4 8" xfId="5460"/>
    <cellStyle name="標準 28 3 5" xfId="215"/>
    <cellStyle name="標準 28 3 5 2" xfId="342"/>
    <cellStyle name="標準 28 3 5 2 2" xfId="855"/>
    <cellStyle name="標準 28 3 5 2 2 2" xfId="2392"/>
    <cellStyle name="標準 28 3 5 2 2 2 2" xfId="4592"/>
    <cellStyle name="標準 28 3 5 2 2 2 2 2" xfId="9858"/>
    <cellStyle name="標準 28 3 5 2 2 2 3" xfId="7659"/>
    <cellStyle name="標準 28 3 5 2 2 3" xfId="4593"/>
    <cellStyle name="標準 28 3 5 2 2 3 2" xfId="9859"/>
    <cellStyle name="標準 28 3 5 2 2 4" xfId="6122"/>
    <cellStyle name="標準 28 3 5 2 3" xfId="1879"/>
    <cellStyle name="標準 28 3 5 2 3 2" xfId="4594"/>
    <cellStyle name="標準 28 3 5 2 3 2 2" xfId="9860"/>
    <cellStyle name="標準 28 3 5 2 3 3" xfId="7146"/>
    <cellStyle name="標準 28 3 5 2 4" xfId="1390"/>
    <cellStyle name="標準 28 3 5 2 4 2" xfId="4595"/>
    <cellStyle name="標準 28 3 5 2 4 2 2" xfId="9861"/>
    <cellStyle name="標準 28 3 5 2 4 3" xfId="6657"/>
    <cellStyle name="標準 28 3 5 2 5" xfId="4596"/>
    <cellStyle name="標準 28 3 5 2 5 2" xfId="9862"/>
    <cellStyle name="標準 28 3 5 2 6" xfId="5609"/>
    <cellStyle name="標準 28 3 5 3" xfId="728"/>
    <cellStyle name="標準 28 3 5 3 2" xfId="2265"/>
    <cellStyle name="標準 28 3 5 3 2 2" xfId="4597"/>
    <cellStyle name="標準 28 3 5 3 2 2 2" xfId="9863"/>
    <cellStyle name="標準 28 3 5 3 2 3" xfId="4598"/>
    <cellStyle name="標準 28 3 5 3 2 3 2" xfId="9864"/>
    <cellStyle name="標準 28 3 5 3 2 4" xfId="7532"/>
    <cellStyle name="標準 28 3 5 3 3" xfId="1263"/>
    <cellStyle name="標準 28 3 5 3 3 2" xfId="4599"/>
    <cellStyle name="標準 28 3 5 3 3 2 2" xfId="9865"/>
    <cellStyle name="標準 28 3 5 3 3 3" xfId="6530"/>
    <cellStyle name="標準 28 3 5 3 4" xfId="4600"/>
    <cellStyle name="標準 28 3 5 3 4 2" xfId="9866"/>
    <cellStyle name="標準 28 3 5 3 5" xfId="5995"/>
    <cellStyle name="標準 28 3 5 4" xfId="557"/>
    <cellStyle name="標準 28 3 5 4 2" xfId="2094"/>
    <cellStyle name="標準 28 3 5 4 2 2" xfId="4601"/>
    <cellStyle name="標準 28 3 5 4 2 2 2" xfId="9867"/>
    <cellStyle name="標準 28 3 5 4 2 3" xfId="7361"/>
    <cellStyle name="標準 28 3 5 4 3" xfId="4602"/>
    <cellStyle name="標準 28 3 5 4 3 2" xfId="9868"/>
    <cellStyle name="標準 28 3 5 4 4" xfId="5824"/>
    <cellStyle name="標準 28 3 5 5" xfId="1686"/>
    <cellStyle name="標準 28 3 5 5 2" xfId="4603"/>
    <cellStyle name="標準 28 3 5 5 2 2" xfId="9869"/>
    <cellStyle name="標準 28 3 5 5 3" xfId="6953"/>
    <cellStyle name="標準 28 3 5 6" xfId="1092"/>
    <cellStyle name="標準 28 3 5 6 2" xfId="4604"/>
    <cellStyle name="標準 28 3 5 6 2 2" xfId="9870"/>
    <cellStyle name="標準 28 3 5 6 3" xfId="6359"/>
    <cellStyle name="標準 28 3 5 7" xfId="4605"/>
    <cellStyle name="標準 28 3 5 7 2" xfId="9871"/>
    <cellStyle name="標準 28 3 5 8" xfId="5482"/>
    <cellStyle name="標準 28 3 6" xfId="364"/>
    <cellStyle name="標準 28 3 6 2" xfId="877"/>
    <cellStyle name="標準 28 3 6 2 2" xfId="2414"/>
    <cellStyle name="標準 28 3 6 2 2 2" xfId="4606"/>
    <cellStyle name="標準 28 3 6 2 2 2 2" xfId="9872"/>
    <cellStyle name="標準 28 3 6 2 2 3" xfId="4607"/>
    <cellStyle name="標準 28 3 6 2 2 3 2" xfId="9873"/>
    <cellStyle name="標準 28 3 6 2 2 4" xfId="7681"/>
    <cellStyle name="標準 28 3 6 2 3" xfId="1412"/>
    <cellStyle name="標準 28 3 6 2 3 2" xfId="4608"/>
    <cellStyle name="標準 28 3 6 2 3 2 2" xfId="9874"/>
    <cellStyle name="標準 28 3 6 2 3 3" xfId="6679"/>
    <cellStyle name="標準 28 3 6 2 4" xfId="4609"/>
    <cellStyle name="標準 28 3 6 2 4 2" xfId="9875"/>
    <cellStyle name="標準 28 3 6 2 5" xfId="6144"/>
    <cellStyle name="標準 28 3 6 3" xfId="579"/>
    <cellStyle name="標準 28 3 6 3 2" xfId="2116"/>
    <cellStyle name="標準 28 3 6 3 2 2" xfId="4610"/>
    <cellStyle name="標準 28 3 6 3 2 2 2" xfId="9876"/>
    <cellStyle name="標準 28 3 6 3 2 3" xfId="7383"/>
    <cellStyle name="標準 28 3 6 3 3" xfId="4611"/>
    <cellStyle name="標準 28 3 6 3 3 2" xfId="9877"/>
    <cellStyle name="標準 28 3 6 3 4" xfId="5846"/>
    <cellStyle name="標準 28 3 6 4" xfId="1708"/>
    <cellStyle name="標準 28 3 6 4 2" xfId="4612"/>
    <cellStyle name="標準 28 3 6 4 2 2" xfId="9878"/>
    <cellStyle name="標準 28 3 6 4 3" xfId="6975"/>
    <cellStyle name="標準 28 3 6 5" xfId="1114"/>
    <cellStyle name="標準 28 3 6 5 2" xfId="4613"/>
    <cellStyle name="標準 28 3 6 5 2 2" xfId="9879"/>
    <cellStyle name="標準 28 3 6 5 3" xfId="6381"/>
    <cellStyle name="標準 28 3 6 6" xfId="4614"/>
    <cellStyle name="標準 28 3 6 6 2" xfId="9880"/>
    <cellStyle name="標準 28 3 6 7" xfId="5631"/>
    <cellStyle name="標準 28 3 7" xfId="254"/>
    <cellStyle name="標準 28 3 7 2" xfId="767"/>
    <cellStyle name="標準 28 3 7 2 2" xfId="2304"/>
    <cellStyle name="標準 28 3 7 2 2 2" xfId="4615"/>
    <cellStyle name="標準 28 3 7 2 2 2 2" xfId="9881"/>
    <cellStyle name="標準 28 3 7 2 2 3" xfId="7571"/>
    <cellStyle name="標準 28 3 7 2 3" xfId="1302"/>
    <cellStyle name="標準 28 3 7 2 3 2" xfId="4616"/>
    <cellStyle name="標準 28 3 7 2 3 2 2" xfId="9882"/>
    <cellStyle name="標準 28 3 7 2 3 3" xfId="6569"/>
    <cellStyle name="標準 28 3 7 2 4" xfId="4617"/>
    <cellStyle name="標準 28 3 7 2 4 2" xfId="9883"/>
    <cellStyle name="標準 28 3 7 2 5" xfId="6034"/>
    <cellStyle name="標準 28 3 7 3" xfId="601"/>
    <cellStyle name="標準 28 3 7 3 2" xfId="2138"/>
    <cellStyle name="標準 28 3 7 3 2 2" xfId="4618"/>
    <cellStyle name="標準 28 3 7 3 2 2 2" xfId="9884"/>
    <cellStyle name="標準 28 3 7 3 2 3" xfId="7405"/>
    <cellStyle name="標準 28 3 7 3 3" xfId="4619"/>
    <cellStyle name="標準 28 3 7 3 3 2" xfId="9885"/>
    <cellStyle name="標準 28 3 7 3 4" xfId="5868"/>
    <cellStyle name="標準 28 3 7 4" xfId="1730"/>
    <cellStyle name="標準 28 3 7 4 2" xfId="4620"/>
    <cellStyle name="標準 28 3 7 4 2 2" xfId="9886"/>
    <cellStyle name="標準 28 3 7 4 3" xfId="6997"/>
    <cellStyle name="標準 28 3 7 5" xfId="1136"/>
    <cellStyle name="標準 28 3 7 5 2" xfId="4621"/>
    <cellStyle name="標準 28 3 7 5 2 2" xfId="9887"/>
    <cellStyle name="標準 28 3 7 5 3" xfId="6403"/>
    <cellStyle name="標準 28 3 7 6" xfId="4622"/>
    <cellStyle name="標準 28 3 7 6 2" xfId="9888"/>
    <cellStyle name="標準 28 3 7 7" xfId="5521"/>
    <cellStyle name="標準 28 3 8" xfId="386"/>
    <cellStyle name="標準 28 3 8 2" xfId="899"/>
    <cellStyle name="標準 28 3 8 2 2" xfId="2436"/>
    <cellStyle name="標準 28 3 8 2 2 2" xfId="4623"/>
    <cellStyle name="標準 28 3 8 2 2 2 2" xfId="9889"/>
    <cellStyle name="標準 28 3 8 2 2 3" xfId="7703"/>
    <cellStyle name="標準 28 3 8 2 3" xfId="4624"/>
    <cellStyle name="標準 28 3 8 2 3 2" xfId="9890"/>
    <cellStyle name="標準 28 3 8 2 4" xfId="6166"/>
    <cellStyle name="標準 28 3 8 3" xfId="1752"/>
    <cellStyle name="標準 28 3 8 3 2" xfId="4625"/>
    <cellStyle name="標準 28 3 8 3 2 2" xfId="9891"/>
    <cellStyle name="標準 28 3 8 3 3" xfId="7019"/>
    <cellStyle name="標準 28 3 8 4" xfId="1434"/>
    <cellStyle name="標準 28 3 8 4 2" xfId="4626"/>
    <cellStyle name="標準 28 3 8 4 2 2" xfId="9892"/>
    <cellStyle name="標準 28 3 8 4 3" xfId="6701"/>
    <cellStyle name="標準 28 3 8 5" xfId="4627"/>
    <cellStyle name="標準 28 3 8 5 2" xfId="9893"/>
    <cellStyle name="標準 28 3 8 6" xfId="5653"/>
    <cellStyle name="標準 28 3 9" xfId="408"/>
    <cellStyle name="標準 28 3 9 2" xfId="625"/>
    <cellStyle name="標準 28 3 9 2 2" xfId="2162"/>
    <cellStyle name="標準 28 3 9 2 2 2" xfId="4628"/>
    <cellStyle name="標準 28 3 9 2 2 2 2" xfId="9894"/>
    <cellStyle name="標準 28 3 9 2 2 3" xfId="7429"/>
    <cellStyle name="標準 28 3 9 2 3" xfId="4629"/>
    <cellStyle name="標準 28 3 9 2 3 2" xfId="9895"/>
    <cellStyle name="標準 28 3 9 2 4" xfId="5892"/>
    <cellStyle name="標準 28 3 9 3" xfId="1791"/>
    <cellStyle name="標準 28 3 9 3 2" xfId="4630"/>
    <cellStyle name="標準 28 3 9 3 2 2" xfId="9896"/>
    <cellStyle name="標準 28 3 9 3 3" xfId="7058"/>
    <cellStyle name="標準 28 3 9 4" xfId="1160"/>
    <cellStyle name="標準 28 3 9 4 2" xfId="4631"/>
    <cellStyle name="標準 28 3 9 4 2 2" xfId="9897"/>
    <cellStyle name="標準 28 3 9 4 3" xfId="6427"/>
    <cellStyle name="標準 28 3 9 5" xfId="4632"/>
    <cellStyle name="標準 28 3 9 5 2" xfId="9898"/>
    <cellStyle name="標準 28 3 9 6" xfId="5675"/>
    <cellStyle name="標準 28 4" xfId="131"/>
    <cellStyle name="標準 28 4 2" xfId="240"/>
    <cellStyle name="標準 28 4 2 2" xfId="753"/>
    <cellStyle name="標準 28 4 2 2 2" xfId="2290"/>
    <cellStyle name="標準 28 4 2 2 2 2" xfId="4633"/>
    <cellStyle name="標準 28 4 2 2 2 2 2" xfId="9899"/>
    <cellStyle name="標準 28 4 2 2 2 3" xfId="7557"/>
    <cellStyle name="標準 28 4 2 2 3" xfId="4634"/>
    <cellStyle name="標準 28 4 2 2 3 2" xfId="9900"/>
    <cellStyle name="標準 28 4 2 2 4" xfId="6020"/>
    <cellStyle name="標準 28 4 2 3" xfId="1638"/>
    <cellStyle name="標準 28 4 2 3 2" xfId="4635"/>
    <cellStyle name="標準 28 4 2 3 2 2" xfId="9901"/>
    <cellStyle name="標準 28 4 2 3 3" xfId="4636"/>
    <cellStyle name="標準 28 4 2 3 3 2" xfId="9902"/>
    <cellStyle name="標準 28 4 2 3 4" xfId="6905"/>
    <cellStyle name="標準 28 4 2 4" xfId="1288"/>
    <cellStyle name="標準 28 4 2 4 2" xfId="4637"/>
    <cellStyle name="標準 28 4 2 4 2 2" xfId="9903"/>
    <cellStyle name="標準 28 4 2 4 3" xfId="6555"/>
    <cellStyle name="標準 28 4 2 5" xfId="4638"/>
    <cellStyle name="標準 28 4 2 5 2" xfId="9904"/>
    <cellStyle name="標準 28 4 2 6" xfId="5507"/>
    <cellStyle name="標準 28 4 3" xfId="648"/>
    <cellStyle name="標準 28 4 3 2" xfId="2185"/>
    <cellStyle name="標準 28 4 3 2 2" xfId="4639"/>
    <cellStyle name="標準 28 4 3 2 2 2" xfId="9905"/>
    <cellStyle name="標準 28 4 3 2 3" xfId="4640"/>
    <cellStyle name="標準 28 4 3 2 3 2" xfId="9906"/>
    <cellStyle name="標準 28 4 3 2 4" xfId="7452"/>
    <cellStyle name="標準 28 4 3 3" xfId="1777"/>
    <cellStyle name="標準 28 4 3 3 2" xfId="4641"/>
    <cellStyle name="標準 28 4 3 3 2 2" xfId="9907"/>
    <cellStyle name="標準 28 4 3 3 3" xfId="7044"/>
    <cellStyle name="標準 28 4 3 4" xfId="1183"/>
    <cellStyle name="標準 28 4 3 4 2" xfId="4642"/>
    <cellStyle name="標準 28 4 3 4 2 2" xfId="9908"/>
    <cellStyle name="標準 28 4 3 4 3" xfId="6450"/>
    <cellStyle name="標準 28 4 3 5" xfId="4643"/>
    <cellStyle name="標準 28 4 3 5 2" xfId="9909"/>
    <cellStyle name="標準 28 4 3 6" xfId="5915"/>
    <cellStyle name="標準 28 4 4" xfId="455"/>
    <cellStyle name="標準 28 4 4 2" xfId="1975"/>
    <cellStyle name="標準 28 4 4 2 2" xfId="4644"/>
    <cellStyle name="標準 28 4 4 2 2 2" xfId="9910"/>
    <cellStyle name="標準 28 4 4 2 3" xfId="7242"/>
    <cellStyle name="標準 28 4 4 3" xfId="4645"/>
    <cellStyle name="標準 28 4 4 3 2" xfId="9911"/>
    <cellStyle name="標準 28 4 4 4" xfId="5722"/>
    <cellStyle name="標準 28 4 5" xfId="1573"/>
    <cellStyle name="標準 28 4 5 2" xfId="4646"/>
    <cellStyle name="標準 28 4 5 2 2" xfId="9912"/>
    <cellStyle name="標準 28 4 5 3" xfId="4647"/>
    <cellStyle name="標準 28 4 5 3 2" xfId="9913"/>
    <cellStyle name="標準 28 4 5 4" xfId="6840"/>
    <cellStyle name="標準 28 4 6" xfId="990"/>
    <cellStyle name="標準 28 4 6 2" xfId="4648"/>
    <cellStyle name="標準 28 4 6 2 2" xfId="9914"/>
    <cellStyle name="標準 28 4 6 3" xfId="6257"/>
    <cellStyle name="標準 28 4 7" xfId="4649"/>
    <cellStyle name="標準 28 4 7 2" xfId="9915"/>
    <cellStyle name="標準 28 4 8" xfId="5402"/>
    <cellStyle name="標準 28 5" xfId="124"/>
    <cellStyle name="標準 28 5 2" xfId="266"/>
    <cellStyle name="標準 28 5 2 2" xfId="779"/>
    <cellStyle name="標準 28 5 2 2 2" xfId="2316"/>
    <cellStyle name="標準 28 5 2 2 2 2" xfId="4650"/>
    <cellStyle name="標準 28 5 2 2 2 2 2" xfId="9916"/>
    <cellStyle name="標準 28 5 2 2 2 3" xfId="7583"/>
    <cellStyle name="標準 28 5 2 2 3" xfId="4651"/>
    <cellStyle name="標準 28 5 2 2 3 2" xfId="9917"/>
    <cellStyle name="標準 28 5 2 2 4" xfId="6046"/>
    <cellStyle name="標準 28 5 2 3" xfId="1803"/>
    <cellStyle name="標準 28 5 2 3 2" xfId="4652"/>
    <cellStyle name="標準 28 5 2 3 2 2" xfId="9918"/>
    <cellStyle name="標準 28 5 2 3 3" xfId="4653"/>
    <cellStyle name="標準 28 5 2 3 3 2" xfId="9919"/>
    <cellStyle name="標準 28 5 2 3 4" xfId="7070"/>
    <cellStyle name="標準 28 5 2 4" xfId="1314"/>
    <cellStyle name="標準 28 5 2 4 2" xfId="4654"/>
    <cellStyle name="標準 28 5 2 4 2 2" xfId="9920"/>
    <cellStyle name="標準 28 5 2 4 3" xfId="6581"/>
    <cellStyle name="標準 28 5 2 5" xfId="4655"/>
    <cellStyle name="標準 28 5 2 5 2" xfId="9921"/>
    <cellStyle name="標準 28 5 2 6" xfId="5533"/>
    <cellStyle name="標準 28 5 3" xfId="642"/>
    <cellStyle name="標準 28 5 3 2" xfId="2179"/>
    <cellStyle name="標準 28 5 3 2 2" xfId="4656"/>
    <cellStyle name="標準 28 5 3 2 2 2" xfId="9922"/>
    <cellStyle name="標準 28 5 3 2 3" xfId="4657"/>
    <cellStyle name="標準 28 5 3 2 3 2" xfId="9923"/>
    <cellStyle name="標準 28 5 3 2 4" xfId="7446"/>
    <cellStyle name="標準 28 5 3 3" xfId="1177"/>
    <cellStyle name="標準 28 5 3 3 2" xfId="4658"/>
    <cellStyle name="標準 28 5 3 3 2 2" xfId="9924"/>
    <cellStyle name="標準 28 5 3 3 3" xfId="6444"/>
    <cellStyle name="標準 28 5 3 4" xfId="4659"/>
    <cellStyle name="標準 28 5 3 4 2" xfId="9925"/>
    <cellStyle name="標準 28 5 3 5" xfId="5909"/>
    <cellStyle name="標準 28 5 4" xfId="481"/>
    <cellStyle name="標準 28 5 4 2" xfId="2020"/>
    <cellStyle name="標準 28 5 4 2 2" xfId="4660"/>
    <cellStyle name="標準 28 5 4 2 2 2" xfId="9926"/>
    <cellStyle name="標準 28 5 4 2 3" xfId="7287"/>
    <cellStyle name="標準 28 5 4 3" xfId="4661"/>
    <cellStyle name="標準 28 5 4 3 2" xfId="9927"/>
    <cellStyle name="標準 28 5 4 4" xfId="5748"/>
    <cellStyle name="標準 28 5 5" xfId="1587"/>
    <cellStyle name="標準 28 5 5 2" xfId="4662"/>
    <cellStyle name="標準 28 5 5 2 2" xfId="9928"/>
    <cellStyle name="標準 28 5 5 3" xfId="6854"/>
    <cellStyle name="標準 28 5 6" xfId="1016"/>
    <cellStyle name="標準 28 5 6 2" xfId="4663"/>
    <cellStyle name="標準 28 5 6 2 2" xfId="9929"/>
    <cellStyle name="標準 28 5 6 3" xfId="6283"/>
    <cellStyle name="標準 28 5 7" xfId="4664"/>
    <cellStyle name="標準 28 5 7 2" xfId="9930"/>
    <cellStyle name="標準 28 5 8" xfId="5396"/>
    <cellStyle name="標準 28 6" xfId="161"/>
    <cellStyle name="標準 28 6 2" xfId="288"/>
    <cellStyle name="標準 28 6 2 2" xfId="801"/>
    <cellStyle name="標準 28 6 2 2 2" xfId="2338"/>
    <cellStyle name="標準 28 6 2 2 2 2" xfId="4665"/>
    <cellStyle name="標準 28 6 2 2 2 2 2" xfId="9931"/>
    <cellStyle name="標準 28 6 2 2 2 3" xfId="7605"/>
    <cellStyle name="標準 28 6 2 2 3" xfId="4666"/>
    <cellStyle name="標準 28 6 2 2 3 2" xfId="9932"/>
    <cellStyle name="標準 28 6 2 2 4" xfId="6068"/>
    <cellStyle name="標準 28 6 2 3" xfId="1825"/>
    <cellStyle name="標準 28 6 2 3 2" xfId="4667"/>
    <cellStyle name="標準 28 6 2 3 2 2" xfId="9933"/>
    <cellStyle name="標準 28 6 2 3 3" xfId="4668"/>
    <cellStyle name="標準 28 6 2 3 3 2" xfId="9934"/>
    <cellStyle name="標準 28 6 2 3 4" xfId="7092"/>
    <cellStyle name="標準 28 6 2 4" xfId="1336"/>
    <cellStyle name="標準 28 6 2 4 2" xfId="4669"/>
    <cellStyle name="標準 28 6 2 4 2 2" xfId="9935"/>
    <cellStyle name="標準 28 6 2 4 3" xfId="6603"/>
    <cellStyle name="標準 28 6 2 5" xfId="4670"/>
    <cellStyle name="標準 28 6 2 5 2" xfId="9936"/>
    <cellStyle name="標準 28 6 2 6" xfId="5555"/>
    <cellStyle name="標準 28 6 3" xfId="674"/>
    <cellStyle name="標準 28 6 3 2" xfId="2211"/>
    <cellStyle name="標準 28 6 3 2 2" xfId="4671"/>
    <cellStyle name="標準 28 6 3 2 2 2" xfId="9937"/>
    <cellStyle name="標準 28 6 3 2 3" xfId="4672"/>
    <cellStyle name="標準 28 6 3 2 3 2" xfId="9938"/>
    <cellStyle name="標準 28 6 3 2 4" xfId="7478"/>
    <cellStyle name="標準 28 6 3 3" xfId="1209"/>
    <cellStyle name="標準 28 6 3 3 2" xfId="4673"/>
    <cellStyle name="標準 28 6 3 3 2 2" xfId="9939"/>
    <cellStyle name="標準 28 6 3 3 3" xfId="6476"/>
    <cellStyle name="標準 28 6 3 4" xfId="4674"/>
    <cellStyle name="標準 28 6 3 4 2" xfId="9940"/>
    <cellStyle name="標準 28 6 3 5" xfId="5941"/>
    <cellStyle name="標準 28 6 4" xfId="503"/>
    <cellStyle name="標準 28 6 4 2" xfId="2040"/>
    <cellStyle name="標準 28 6 4 2 2" xfId="4675"/>
    <cellStyle name="標準 28 6 4 2 2 2" xfId="9941"/>
    <cellStyle name="標準 28 6 4 2 3" xfId="7307"/>
    <cellStyle name="標準 28 6 4 3" xfId="4676"/>
    <cellStyle name="標準 28 6 4 3 2" xfId="9942"/>
    <cellStyle name="標準 28 6 4 4" xfId="5770"/>
    <cellStyle name="標準 28 6 5" xfId="1601"/>
    <cellStyle name="標準 28 6 5 2" xfId="4677"/>
    <cellStyle name="標準 28 6 5 2 2" xfId="9943"/>
    <cellStyle name="標準 28 6 5 3" xfId="6868"/>
    <cellStyle name="標準 28 6 6" xfId="1038"/>
    <cellStyle name="標準 28 6 6 2" xfId="4678"/>
    <cellStyle name="標準 28 6 6 2 2" xfId="9944"/>
    <cellStyle name="標準 28 6 6 3" xfId="6305"/>
    <cellStyle name="標準 28 6 7" xfId="4679"/>
    <cellStyle name="標準 28 6 7 2" xfId="9945"/>
    <cellStyle name="標準 28 6 8" xfId="5428"/>
    <cellStyle name="標準 28 7" xfId="183"/>
    <cellStyle name="標準 28 7 2" xfId="310"/>
    <cellStyle name="標準 28 7 2 2" xfId="823"/>
    <cellStyle name="標準 28 7 2 2 2" xfId="2360"/>
    <cellStyle name="標準 28 7 2 2 2 2" xfId="4680"/>
    <cellStyle name="標準 28 7 2 2 2 2 2" xfId="9946"/>
    <cellStyle name="標準 28 7 2 2 2 3" xfId="7627"/>
    <cellStyle name="標準 28 7 2 2 3" xfId="4681"/>
    <cellStyle name="標準 28 7 2 2 3 2" xfId="9947"/>
    <cellStyle name="標準 28 7 2 2 4" xfId="6090"/>
    <cellStyle name="標準 28 7 2 3" xfId="1847"/>
    <cellStyle name="標準 28 7 2 3 2" xfId="4682"/>
    <cellStyle name="標準 28 7 2 3 2 2" xfId="9948"/>
    <cellStyle name="標準 28 7 2 3 3" xfId="7114"/>
    <cellStyle name="標準 28 7 2 4" xfId="1358"/>
    <cellStyle name="標準 28 7 2 4 2" xfId="4683"/>
    <cellStyle name="標準 28 7 2 4 2 2" xfId="9949"/>
    <cellStyle name="標準 28 7 2 4 3" xfId="6625"/>
    <cellStyle name="標準 28 7 2 5" xfId="4684"/>
    <cellStyle name="標準 28 7 2 5 2" xfId="9950"/>
    <cellStyle name="標準 28 7 2 6" xfId="5577"/>
    <cellStyle name="標準 28 7 3" xfId="696"/>
    <cellStyle name="標準 28 7 3 2" xfId="2233"/>
    <cellStyle name="標準 28 7 3 2 2" xfId="4685"/>
    <cellStyle name="標準 28 7 3 2 2 2" xfId="9951"/>
    <cellStyle name="標準 28 7 3 2 3" xfId="4686"/>
    <cellStyle name="標準 28 7 3 2 3 2" xfId="9952"/>
    <cellStyle name="標準 28 7 3 2 4" xfId="7500"/>
    <cellStyle name="標準 28 7 3 3" xfId="1231"/>
    <cellStyle name="標準 28 7 3 3 2" xfId="4687"/>
    <cellStyle name="標準 28 7 3 3 2 2" xfId="9953"/>
    <cellStyle name="標準 28 7 3 3 3" xfId="6498"/>
    <cellStyle name="標準 28 7 3 4" xfId="4688"/>
    <cellStyle name="標準 28 7 3 4 2" xfId="9954"/>
    <cellStyle name="標準 28 7 3 5" xfId="5963"/>
    <cellStyle name="標準 28 7 4" xfId="525"/>
    <cellStyle name="標準 28 7 4 2" xfId="2062"/>
    <cellStyle name="標準 28 7 4 2 2" xfId="4689"/>
    <cellStyle name="標準 28 7 4 2 2 2" xfId="9955"/>
    <cellStyle name="標準 28 7 4 2 3" xfId="7329"/>
    <cellStyle name="標準 28 7 4 3" xfId="4690"/>
    <cellStyle name="標準 28 7 4 3 2" xfId="9956"/>
    <cellStyle name="標準 28 7 4 4" xfId="5792"/>
    <cellStyle name="標準 28 7 5" xfId="1607"/>
    <cellStyle name="標準 28 7 5 2" xfId="4691"/>
    <cellStyle name="標準 28 7 5 2 2" xfId="9957"/>
    <cellStyle name="標準 28 7 5 3" xfId="6874"/>
    <cellStyle name="標準 28 7 6" xfId="1060"/>
    <cellStyle name="標準 28 7 6 2" xfId="4692"/>
    <cellStyle name="標準 28 7 6 2 2" xfId="9958"/>
    <cellStyle name="標準 28 7 6 3" xfId="6327"/>
    <cellStyle name="標準 28 7 7" xfId="4693"/>
    <cellStyle name="標準 28 7 7 2" xfId="9959"/>
    <cellStyle name="標準 28 7 8" xfId="5450"/>
    <cellStyle name="標準 28 8" xfId="205"/>
    <cellStyle name="標準 28 8 2" xfId="332"/>
    <cellStyle name="標準 28 8 2 2" xfId="845"/>
    <cellStyle name="標準 28 8 2 2 2" xfId="2382"/>
    <cellStyle name="標準 28 8 2 2 2 2" xfId="4694"/>
    <cellStyle name="標準 28 8 2 2 2 2 2" xfId="9960"/>
    <cellStyle name="標準 28 8 2 2 2 3" xfId="7649"/>
    <cellStyle name="標準 28 8 2 2 3" xfId="4695"/>
    <cellStyle name="標準 28 8 2 2 3 2" xfId="9961"/>
    <cellStyle name="標準 28 8 2 2 4" xfId="6112"/>
    <cellStyle name="標準 28 8 2 3" xfId="1869"/>
    <cellStyle name="標準 28 8 2 3 2" xfId="4696"/>
    <cellStyle name="標準 28 8 2 3 2 2" xfId="9962"/>
    <cellStyle name="標準 28 8 2 3 3" xfId="7136"/>
    <cellStyle name="標準 28 8 2 4" xfId="1380"/>
    <cellStyle name="標準 28 8 2 4 2" xfId="4697"/>
    <cellStyle name="標準 28 8 2 4 2 2" xfId="9963"/>
    <cellStyle name="標準 28 8 2 4 3" xfId="6647"/>
    <cellStyle name="標準 28 8 2 5" xfId="4698"/>
    <cellStyle name="標準 28 8 2 5 2" xfId="9964"/>
    <cellStyle name="標準 28 8 2 6" xfId="5599"/>
    <cellStyle name="標準 28 8 3" xfId="718"/>
    <cellStyle name="標準 28 8 3 2" xfId="2255"/>
    <cellStyle name="標準 28 8 3 2 2" xfId="4699"/>
    <cellStyle name="標準 28 8 3 2 2 2" xfId="9965"/>
    <cellStyle name="標準 28 8 3 2 3" xfId="4700"/>
    <cellStyle name="標準 28 8 3 2 3 2" xfId="9966"/>
    <cellStyle name="標準 28 8 3 2 4" xfId="7522"/>
    <cellStyle name="標準 28 8 3 3" xfId="1253"/>
    <cellStyle name="標準 28 8 3 3 2" xfId="4701"/>
    <cellStyle name="標準 28 8 3 3 2 2" xfId="9967"/>
    <cellStyle name="標準 28 8 3 3 3" xfId="6520"/>
    <cellStyle name="標準 28 8 3 4" xfId="4702"/>
    <cellStyle name="標準 28 8 3 4 2" xfId="9968"/>
    <cellStyle name="標準 28 8 3 5" xfId="5985"/>
    <cellStyle name="標準 28 8 4" xfId="547"/>
    <cellStyle name="標準 28 8 4 2" xfId="2084"/>
    <cellStyle name="標準 28 8 4 2 2" xfId="4703"/>
    <cellStyle name="標準 28 8 4 2 2 2" xfId="9969"/>
    <cellStyle name="標準 28 8 4 2 3" xfId="7351"/>
    <cellStyle name="標準 28 8 4 3" xfId="4704"/>
    <cellStyle name="標準 28 8 4 3 2" xfId="9970"/>
    <cellStyle name="標準 28 8 4 4" xfId="5814"/>
    <cellStyle name="標準 28 8 5" xfId="1632"/>
    <cellStyle name="標準 28 8 5 2" xfId="4705"/>
    <cellStyle name="標準 28 8 5 2 2" xfId="9971"/>
    <cellStyle name="標準 28 8 5 3" xfId="6899"/>
    <cellStyle name="標準 28 8 6" xfId="1082"/>
    <cellStyle name="標準 28 8 6 2" xfId="4706"/>
    <cellStyle name="標準 28 8 6 2 2" xfId="9972"/>
    <cellStyle name="標準 28 8 6 3" xfId="6349"/>
    <cellStyle name="標準 28 8 7" xfId="4707"/>
    <cellStyle name="標準 28 8 7 2" xfId="9973"/>
    <cellStyle name="標準 28 8 8" xfId="5472"/>
    <cellStyle name="標準 28 9" xfId="354"/>
    <cellStyle name="標準 28 9 2" xfId="867"/>
    <cellStyle name="標準 28 9 2 2" xfId="2404"/>
    <cellStyle name="標準 28 9 2 2 2" xfId="4708"/>
    <cellStyle name="標準 28 9 2 2 2 2" xfId="9974"/>
    <cellStyle name="標準 28 9 2 2 3" xfId="4709"/>
    <cellStyle name="標準 28 9 2 2 3 2" xfId="9975"/>
    <cellStyle name="標準 28 9 2 2 4" xfId="7671"/>
    <cellStyle name="標準 28 9 2 3" xfId="1402"/>
    <cellStyle name="標準 28 9 2 3 2" xfId="4710"/>
    <cellStyle name="標準 28 9 2 3 2 2" xfId="9976"/>
    <cellStyle name="標準 28 9 2 3 3" xfId="6669"/>
    <cellStyle name="標準 28 9 2 4" xfId="4711"/>
    <cellStyle name="標準 28 9 2 4 2" xfId="9977"/>
    <cellStyle name="標準 28 9 2 5" xfId="6134"/>
    <cellStyle name="標準 28 9 3" xfId="569"/>
    <cellStyle name="標準 28 9 3 2" xfId="2106"/>
    <cellStyle name="標準 28 9 3 2 2" xfId="4712"/>
    <cellStyle name="標準 28 9 3 2 2 2" xfId="9978"/>
    <cellStyle name="標準 28 9 3 2 3" xfId="7373"/>
    <cellStyle name="標準 28 9 3 3" xfId="4713"/>
    <cellStyle name="標準 28 9 3 3 2" xfId="9979"/>
    <cellStyle name="標準 28 9 3 4" xfId="5836"/>
    <cellStyle name="標準 28 9 4" xfId="1659"/>
    <cellStyle name="標準 28 9 4 2" xfId="4714"/>
    <cellStyle name="標準 28 9 4 2 2" xfId="9980"/>
    <cellStyle name="標準 28 9 4 3" xfId="6926"/>
    <cellStyle name="標準 28 9 5" xfId="1104"/>
    <cellStyle name="標準 28 9 5 2" xfId="4715"/>
    <cellStyle name="標準 28 9 5 2 2" xfId="9981"/>
    <cellStyle name="標準 28 9 5 3" xfId="6371"/>
    <cellStyle name="標準 28 9 6" xfId="4716"/>
    <cellStyle name="標準 28 9 6 2" xfId="9982"/>
    <cellStyle name="標準 28 9 7" xfId="5621"/>
    <cellStyle name="標準 29" xfId="105"/>
    <cellStyle name="標準 29 10" xfId="409"/>
    <cellStyle name="標準 29 10 2" xfId="626"/>
    <cellStyle name="標準 29 10 2 2" xfId="2163"/>
    <cellStyle name="標準 29 10 2 2 2" xfId="4717"/>
    <cellStyle name="標準 29 10 2 2 2 2" xfId="9983"/>
    <cellStyle name="標準 29 10 2 2 3" xfId="7430"/>
    <cellStyle name="標準 29 10 2 3" xfId="4718"/>
    <cellStyle name="標準 29 10 2 3 2" xfId="9984"/>
    <cellStyle name="標準 29 10 2 4" xfId="5893"/>
    <cellStyle name="標準 29 10 3" xfId="1902"/>
    <cellStyle name="標準 29 10 3 2" xfId="4719"/>
    <cellStyle name="標準 29 10 3 2 2" xfId="9985"/>
    <cellStyle name="標準 29 10 3 3" xfId="7169"/>
    <cellStyle name="標準 29 10 4" xfId="1161"/>
    <cellStyle name="標準 29 10 4 2" xfId="4720"/>
    <cellStyle name="標準 29 10 4 2 2" xfId="9986"/>
    <cellStyle name="標準 29 10 4 3" xfId="6428"/>
    <cellStyle name="標準 29 10 5" xfId="4721"/>
    <cellStyle name="標準 29 10 5 2" xfId="9987"/>
    <cellStyle name="標準 29 10 6" xfId="5676"/>
    <cellStyle name="標準 29 11" xfId="431"/>
    <cellStyle name="標準 29 11 2" xfId="922"/>
    <cellStyle name="標準 29 11 2 2" xfId="2459"/>
    <cellStyle name="標準 29 11 2 2 2" xfId="4722"/>
    <cellStyle name="標準 29 11 2 2 2 2" xfId="9988"/>
    <cellStyle name="標準 29 11 2 2 3" xfId="7726"/>
    <cellStyle name="標準 29 11 2 3" xfId="4723"/>
    <cellStyle name="標準 29 11 2 3 2" xfId="9989"/>
    <cellStyle name="標準 29 11 2 4" xfId="6189"/>
    <cellStyle name="標準 29 11 3" xfId="1924"/>
    <cellStyle name="標準 29 11 3 2" xfId="4724"/>
    <cellStyle name="標準 29 11 3 2 2" xfId="9990"/>
    <cellStyle name="標準 29 11 3 3" xfId="7191"/>
    <cellStyle name="標準 29 11 4" xfId="1457"/>
    <cellStyle name="標準 29 11 4 2" xfId="4725"/>
    <cellStyle name="標準 29 11 4 2 2" xfId="9991"/>
    <cellStyle name="標準 29 11 4 3" xfId="6724"/>
    <cellStyle name="標準 29 11 5" xfId="4726"/>
    <cellStyle name="標準 29 11 5 2" xfId="9992"/>
    <cellStyle name="標準 29 11 6" xfId="5698"/>
    <cellStyle name="標準 29 12" xfId="944"/>
    <cellStyle name="標準 29 12 2" xfId="2479"/>
    <cellStyle name="標準 29 12 2 2" xfId="4727"/>
    <cellStyle name="標準 29 12 2 2 2" xfId="9993"/>
    <cellStyle name="標準 29 12 2 3" xfId="4728"/>
    <cellStyle name="標準 29 12 2 3 2" xfId="9994"/>
    <cellStyle name="標準 29 12 2 4" xfId="7746"/>
    <cellStyle name="標準 29 12 3" xfId="1946"/>
    <cellStyle name="標準 29 12 3 2" xfId="4729"/>
    <cellStyle name="標準 29 12 3 2 2" xfId="9995"/>
    <cellStyle name="標準 29 12 3 3" xfId="7213"/>
    <cellStyle name="標準 29 12 4" xfId="1479"/>
    <cellStyle name="標準 29 12 4 2" xfId="4730"/>
    <cellStyle name="標準 29 12 4 2 2" xfId="9996"/>
    <cellStyle name="標準 29 12 4 3" xfId="6746"/>
    <cellStyle name="標準 29 12 5" xfId="4731"/>
    <cellStyle name="標準 29 12 5 2" xfId="9997"/>
    <cellStyle name="標準 29 12 6" xfId="6211"/>
    <cellStyle name="標準 29 13" xfId="966"/>
    <cellStyle name="標準 29 13 2" xfId="2498"/>
    <cellStyle name="標準 29 13 2 2" xfId="4732"/>
    <cellStyle name="標準 29 13 2 2 2" xfId="9998"/>
    <cellStyle name="標準 29 13 2 3" xfId="4733"/>
    <cellStyle name="標準 29 13 2 3 2" xfId="9999"/>
    <cellStyle name="標準 29 13 2 4" xfId="7765"/>
    <cellStyle name="標準 29 13 3" xfId="1968"/>
    <cellStyle name="標準 29 13 3 2" xfId="4734"/>
    <cellStyle name="標準 29 13 3 2 2" xfId="10000"/>
    <cellStyle name="標準 29 13 3 3" xfId="7235"/>
    <cellStyle name="標準 29 13 4" xfId="1501"/>
    <cellStyle name="標準 29 13 4 2" xfId="4735"/>
    <cellStyle name="標準 29 13 4 2 2" xfId="10001"/>
    <cellStyle name="標準 29 13 4 3" xfId="6768"/>
    <cellStyle name="標準 29 13 5" xfId="4736"/>
    <cellStyle name="標準 29 13 5 2" xfId="10002"/>
    <cellStyle name="標準 29 13 6" xfId="6233"/>
    <cellStyle name="標準 29 14" xfId="450"/>
    <cellStyle name="標準 29 14 2" xfId="1995"/>
    <cellStyle name="標準 29 14 2 2" xfId="4737"/>
    <cellStyle name="標準 29 14 2 2 2" xfId="10003"/>
    <cellStyle name="標準 29 14 2 3" xfId="7262"/>
    <cellStyle name="標準 29 14 3" xfId="4738"/>
    <cellStyle name="標準 29 14 3 2" xfId="10004"/>
    <cellStyle name="標準 29 14 4" xfId="5717"/>
    <cellStyle name="標準 29 15" xfId="1602"/>
    <cellStyle name="標準 29 15 2" xfId="4739"/>
    <cellStyle name="標準 29 15 2 2" xfId="10005"/>
    <cellStyle name="標準 29 15 3" xfId="4740"/>
    <cellStyle name="標準 29 15 3 2" xfId="10006"/>
    <cellStyle name="標準 29 15 4" xfId="6869"/>
    <cellStyle name="標準 29 16" xfId="985"/>
    <cellStyle name="標準 29 16 2" xfId="4741"/>
    <cellStyle name="標準 29 16 2 2" xfId="10007"/>
    <cellStyle name="標準 29 16 3" xfId="6252"/>
    <cellStyle name="標準 29 17" xfId="2521"/>
    <cellStyle name="標準 29 17 2" xfId="7788"/>
    <cellStyle name="標準 29 18" xfId="2543"/>
    <cellStyle name="標準 29 18 2" xfId="7810"/>
    <cellStyle name="標準 29 19" xfId="2565"/>
    <cellStyle name="標準 29 19 2" xfId="7832"/>
    <cellStyle name="標準 29 2" xfId="146"/>
    <cellStyle name="標準 29 2 2" xfId="255"/>
    <cellStyle name="標準 29 2 2 2" xfId="768"/>
    <cellStyle name="標準 29 2 2 2 2" xfId="2305"/>
    <cellStyle name="標準 29 2 2 2 2 2" xfId="4742"/>
    <cellStyle name="標準 29 2 2 2 2 2 2" xfId="10008"/>
    <cellStyle name="標準 29 2 2 2 2 3" xfId="7572"/>
    <cellStyle name="標準 29 2 2 2 3" xfId="4743"/>
    <cellStyle name="標準 29 2 2 2 3 2" xfId="10009"/>
    <cellStyle name="標準 29 2 2 2 4" xfId="6035"/>
    <cellStyle name="標準 29 2 2 3" xfId="1653"/>
    <cellStyle name="標準 29 2 2 3 2" xfId="4744"/>
    <cellStyle name="標準 29 2 2 3 2 2" xfId="10010"/>
    <cellStyle name="標準 29 2 2 3 3" xfId="4745"/>
    <cellStyle name="標準 29 2 2 3 3 2" xfId="10011"/>
    <cellStyle name="標準 29 2 2 3 4" xfId="6920"/>
    <cellStyle name="標準 29 2 2 4" xfId="1303"/>
    <cellStyle name="標準 29 2 2 4 2" xfId="4746"/>
    <cellStyle name="標準 29 2 2 4 2 2" xfId="10012"/>
    <cellStyle name="標準 29 2 2 4 3" xfId="6570"/>
    <cellStyle name="標準 29 2 2 5" xfId="4747"/>
    <cellStyle name="標準 29 2 2 5 2" xfId="10013"/>
    <cellStyle name="標準 29 2 2 6" xfId="5522"/>
    <cellStyle name="標準 29 2 3" xfId="663"/>
    <cellStyle name="標準 29 2 3 2" xfId="2200"/>
    <cellStyle name="標準 29 2 3 2 2" xfId="4748"/>
    <cellStyle name="標準 29 2 3 2 2 2" xfId="10014"/>
    <cellStyle name="標準 29 2 3 2 3" xfId="4749"/>
    <cellStyle name="標準 29 2 3 2 3 2" xfId="10015"/>
    <cellStyle name="標準 29 2 3 2 4" xfId="7467"/>
    <cellStyle name="標準 29 2 3 3" xfId="1792"/>
    <cellStyle name="標準 29 2 3 3 2" xfId="4750"/>
    <cellStyle name="標準 29 2 3 3 2 2" xfId="10016"/>
    <cellStyle name="標準 29 2 3 3 3" xfId="7059"/>
    <cellStyle name="標準 29 2 3 4" xfId="1198"/>
    <cellStyle name="標準 29 2 3 4 2" xfId="4751"/>
    <cellStyle name="標準 29 2 3 4 2 2" xfId="10017"/>
    <cellStyle name="標準 29 2 3 4 3" xfId="6465"/>
    <cellStyle name="標準 29 2 3 5" xfId="4752"/>
    <cellStyle name="標準 29 2 3 5 2" xfId="10018"/>
    <cellStyle name="標準 29 2 3 6" xfId="5930"/>
    <cellStyle name="標準 29 2 4" xfId="470"/>
    <cellStyle name="標準 29 2 4 2" xfId="2012"/>
    <cellStyle name="標準 29 2 4 2 2" xfId="4753"/>
    <cellStyle name="標準 29 2 4 2 2 2" xfId="10019"/>
    <cellStyle name="標準 29 2 4 2 3" xfId="7279"/>
    <cellStyle name="標準 29 2 4 3" xfId="4754"/>
    <cellStyle name="標準 29 2 4 3 2" xfId="10020"/>
    <cellStyle name="標準 29 2 4 4" xfId="5737"/>
    <cellStyle name="標準 29 2 5" xfId="1618"/>
    <cellStyle name="標準 29 2 5 2" xfId="4755"/>
    <cellStyle name="標準 29 2 5 2 2" xfId="10021"/>
    <cellStyle name="標準 29 2 5 3" xfId="4756"/>
    <cellStyle name="標準 29 2 5 3 2" xfId="10022"/>
    <cellStyle name="標準 29 2 5 4" xfId="6885"/>
    <cellStyle name="標準 29 2 6" xfId="1005"/>
    <cellStyle name="標準 29 2 6 2" xfId="4757"/>
    <cellStyle name="標準 29 2 6 2 2" xfId="10023"/>
    <cellStyle name="標準 29 2 6 3" xfId="6272"/>
    <cellStyle name="標準 29 2 7" xfId="4758"/>
    <cellStyle name="標準 29 2 7 2" xfId="10024"/>
    <cellStyle name="標準 29 2 8" xfId="5417"/>
    <cellStyle name="標準 29 20" xfId="4759"/>
    <cellStyle name="標準 29 20 2" xfId="10025"/>
    <cellStyle name="標準 29 21" xfId="5333"/>
    <cellStyle name="標準 29 21 2" xfId="10599"/>
    <cellStyle name="標準 29 22" xfId="5355"/>
    <cellStyle name="標準 29 22 2" xfId="10621"/>
    <cellStyle name="標準 29 23" xfId="10643"/>
    <cellStyle name="標準 29 24" xfId="5379"/>
    <cellStyle name="標準 29 3" xfId="125"/>
    <cellStyle name="標準 29 3 2" xfId="277"/>
    <cellStyle name="標準 29 3 2 2" xfId="790"/>
    <cellStyle name="標準 29 3 2 2 2" xfId="2327"/>
    <cellStyle name="標準 29 3 2 2 2 2" xfId="4760"/>
    <cellStyle name="標準 29 3 2 2 2 2 2" xfId="10026"/>
    <cellStyle name="標準 29 3 2 2 2 3" xfId="7594"/>
    <cellStyle name="標準 29 3 2 2 3" xfId="4761"/>
    <cellStyle name="標準 29 3 2 2 3 2" xfId="10027"/>
    <cellStyle name="標準 29 3 2 2 4" xfId="6057"/>
    <cellStyle name="標準 29 3 2 3" xfId="1814"/>
    <cellStyle name="標準 29 3 2 3 2" xfId="4762"/>
    <cellStyle name="標準 29 3 2 3 2 2" xfId="10028"/>
    <cellStyle name="標準 29 3 2 3 3" xfId="4763"/>
    <cellStyle name="標準 29 3 2 3 3 2" xfId="10029"/>
    <cellStyle name="標準 29 3 2 3 4" xfId="7081"/>
    <cellStyle name="標準 29 3 2 4" xfId="1325"/>
    <cellStyle name="標準 29 3 2 4 2" xfId="4764"/>
    <cellStyle name="標準 29 3 2 4 2 2" xfId="10030"/>
    <cellStyle name="標準 29 3 2 4 3" xfId="6592"/>
    <cellStyle name="標準 29 3 2 5" xfId="4765"/>
    <cellStyle name="標準 29 3 2 5 2" xfId="10031"/>
    <cellStyle name="標準 29 3 2 6" xfId="5544"/>
    <cellStyle name="標準 29 3 3" xfId="643"/>
    <cellStyle name="標準 29 3 3 2" xfId="2180"/>
    <cellStyle name="標準 29 3 3 2 2" xfId="4766"/>
    <cellStyle name="標準 29 3 3 2 2 2" xfId="10032"/>
    <cellStyle name="標準 29 3 3 2 3" xfId="4767"/>
    <cellStyle name="標準 29 3 3 2 3 2" xfId="10033"/>
    <cellStyle name="標準 29 3 3 2 4" xfId="7447"/>
    <cellStyle name="標準 29 3 3 3" xfId="1178"/>
    <cellStyle name="標準 29 3 3 3 2" xfId="4768"/>
    <cellStyle name="標準 29 3 3 3 2 2" xfId="10034"/>
    <cellStyle name="標準 29 3 3 3 3" xfId="6445"/>
    <cellStyle name="標準 29 3 3 4" xfId="4769"/>
    <cellStyle name="標準 29 3 3 4 2" xfId="10035"/>
    <cellStyle name="標準 29 3 3 5" xfId="5910"/>
    <cellStyle name="標準 29 3 4" xfId="492"/>
    <cellStyle name="標準 29 3 4 2" xfId="2031"/>
    <cellStyle name="標準 29 3 4 2 2" xfId="4770"/>
    <cellStyle name="標準 29 3 4 2 2 2" xfId="10036"/>
    <cellStyle name="標準 29 3 4 2 3" xfId="7298"/>
    <cellStyle name="標準 29 3 4 3" xfId="4771"/>
    <cellStyle name="標準 29 3 4 3 2" xfId="10037"/>
    <cellStyle name="標準 29 3 4 4" xfId="5759"/>
    <cellStyle name="標準 29 3 5" xfId="1633"/>
    <cellStyle name="標準 29 3 5 2" xfId="4772"/>
    <cellStyle name="標準 29 3 5 2 2" xfId="10038"/>
    <cellStyle name="標準 29 3 5 3" xfId="6900"/>
    <cellStyle name="標準 29 3 6" xfId="1027"/>
    <cellStyle name="標準 29 3 6 2" xfId="4773"/>
    <cellStyle name="標準 29 3 6 2 2" xfId="10039"/>
    <cellStyle name="標準 29 3 6 3" xfId="6294"/>
    <cellStyle name="標準 29 3 7" xfId="4774"/>
    <cellStyle name="標準 29 3 7 2" xfId="10040"/>
    <cellStyle name="標準 29 3 8" xfId="5397"/>
    <cellStyle name="標準 29 4" xfId="172"/>
    <cellStyle name="標準 29 4 2" xfId="299"/>
    <cellStyle name="標準 29 4 2 2" xfId="812"/>
    <cellStyle name="標準 29 4 2 2 2" xfId="2349"/>
    <cellStyle name="標準 29 4 2 2 2 2" xfId="4775"/>
    <cellStyle name="標準 29 4 2 2 2 2 2" xfId="10041"/>
    <cellStyle name="標準 29 4 2 2 2 3" xfId="7616"/>
    <cellStyle name="標準 29 4 2 2 3" xfId="4776"/>
    <cellStyle name="標準 29 4 2 2 3 2" xfId="10042"/>
    <cellStyle name="標準 29 4 2 2 4" xfId="6079"/>
    <cellStyle name="標準 29 4 2 3" xfId="1836"/>
    <cellStyle name="標準 29 4 2 3 2" xfId="4777"/>
    <cellStyle name="標準 29 4 2 3 2 2" xfId="10043"/>
    <cellStyle name="標準 29 4 2 3 3" xfId="4778"/>
    <cellStyle name="標準 29 4 2 3 3 2" xfId="10044"/>
    <cellStyle name="標準 29 4 2 3 4" xfId="7103"/>
    <cellStyle name="標準 29 4 2 4" xfId="1347"/>
    <cellStyle name="標準 29 4 2 4 2" xfId="4779"/>
    <cellStyle name="標準 29 4 2 4 2 2" xfId="10045"/>
    <cellStyle name="標準 29 4 2 4 3" xfId="6614"/>
    <cellStyle name="標準 29 4 2 5" xfId="4780"/>
    <cellStyle name="標準 29 4 2 5 2" xfId="10046"/>
    <cellStyle name="標準 29 4 2 6" xfId="5566"/>
    <cellStyle name="標準 29 4 3" xfId="685"/>
    <cellStyle name="標準 29 4 3 2" xfId="2222"/>
    <cellStyle name="標準 29 4 3 2 2" xfId="4781"/>
    <cellStyle name="標準 29 4 3 2 2 2" xfId="10047"/>
    <cellStyle name="標準 29 4 3 2 3" xfId="4782"/>
    <cellStyle name="標準 29 4 3 2 3 2" xfId="10048"/>
    <cellStyle name="標準 29 4 3 2 4" xfId="7489"/>
    <cellStyle name="標準 29 4 3 3" xfId="1220"/>
    <cellStyle name="標準 29 4 3 3 2" xfId="4783"/>
    <cellStyle name="標準 29 4 3 3 2 2" xfId="10049"/>
    <cellStyle name="標準 29 4 3 3 3" xfId="6487"/>
    <cellStyle name="標準 29 4 3 4" xfId="4784"/>
    <cellStyle name="標準 29 4 3 4 2" xfId="10050"/>
    <cellStyle name="標準 29 4 3 5" xfId="5952"/>
    <cellStyle name="標準 29 4 4" xfId="514"/>
    <cellStyle name="標準 29 4 4 2" xfId="2051"/>
    <cellStyle name="標準 29 4 4 2 2" xfId="4785"/>
    <cellStyle name="標準 29 4 4 2 2 2" xfId="10051"/>
    <cellStyle name="標準 29 4 4 2 3" xfId="7318"/>
    <cellStyle name="標準 29 4 4 3" xfId="4786"/>
    <cellStyle name="標準 29 4 4 3 2" xfId="10052"/>
    <cellStyle name="標準 29 4 4 4" xfId="5781"/>
    <cellStyle name="標準 29 4 5" xfId="1670"/>
    <cellStyle name="標準 29 4 5 2" xfId="4787"/>
    <cellStyle name="標準 29 4 5 2 2" xfId="10053"/>
    <cellStyle name="標準 29 4 5 3" xfId="6937"/>
    <cellStyle name="標準 29 4 6" xfId="1049"/>
    <cellStyle name="標準 29 4 6 2" xfId="4788"/>
    <cellStyle name="標準 29 4 6 2 2" xfId="10054"/>
    <cellStyle name="標準 29 4 6 3" xfId="6316"/>
    <cellStyle name="標準 29 4 7" xfId="4789"/>
    <cellStyle name="標準 29 4 7 2" xfId="10055"/>
    <cellStyle name="標準 29 4 8" xfId="5439"/>
    <cellStyle name="標準 29 5" xfId="194"/>
    <cellStyle name="標準 29 5 2" xfId="321"/>
    <cellStyle name="標準 29 5 2 2" xfId="834"/>
    <cellStyle name="標準 29 5 2 2 2" xfId="2371"/>
    <cellStyle name="標準 29 5 2 2 2 2" xfId="4790"/>
    <cellStyle name="標準 29 5 2 2 2 2 2" xfId="10056"/>
    <cellStyle name="標準 29 5 2 2 2 3" xfId="7638"/>
    <cellStyle name="標準 29 5 2 2 3" xfId="4791"/>
    <cellStyle name="標準 29 5 2 2 3 2" xfId="10057"/>
    <cellStyle name="標準 29 5 2 2 4" xfId="6101"/>
    <cellStyle name="標準 29 5 2 3" xfId="1858"/>
    <cellStyle name="標準 29 5 2 3 2" xfId="4792"/>
    <cellStyle name="標準 29 5 2 3 2 2" xfId="10058"/>
    <cellStyle name="標準 29 5 2 3 3" xfId="7125"/>
    <cellStyle name="標準 29 5 2 4" xfId="1369"/>
    <cellStyle name="標準 29 5 2 4 2" xfId="4793"/>
    <cellStyle name="標準 29 5 2 4 2 2" xfId="10059"/>
    <cellStyle name="標準 29 5 2 4 3" xfId="6636"/>
    <cellStyle name="標準 29 5 2 5" xfId="4794"/>
    <cellStyle name="標準 29 5 2 5 2" xfId="10060"/>
    <cellStyle name="標準 29 5 2 6" xfId="5588"/>
    <cellStyle name="標準 29 5 3" xfId="707"/>
    <cellStyle name="標準 29 5 3 2" xfId="2244"/>
    <cellStyle name="標準 29 5 3 2 2" xfId="4795"/>
    <cellStyle name="標準 29 5 3 2 2 2" xfId="10061"/>
    <cellStyle name="標準 29 5 3 2 3" xfId="4796"/>
    <cellStyle name="標準 29 5 3 2 3 2" xfId="10062"/>
    <cellStyle name="標準 29 5 3 2 4" xfId="7511"/>
    <cellStyle name="標準 29 5 3 3" xfId="1242"/>
    <cellStyle name="標準 29 5 3 3 2" xfId="4797"/>
    <cellStyle name="標準 29 5 3 3 2 2" xfId="10063"/>
    <cellStyle name="標準 29 5 3 3 3" xfId="6509"/>
    <cellStyle name="標準 29 5 3 4" xfId="4798"/>
    <cellStyle name="標準 29 5 3 4 2" xfId="10064"/>
    <cellStyle name="標準 29 5 3 5" xfId="5974"/>
    <cellStyle name="標準 29 5 4" xfId="536"/>
    <cellStyle name="標準 29 5 4 2" xfId="2073"/>
    <cellStyle name="標準 29 5 4 2 2" xfId="4799"/>
    <cellStyle name="標準 29 5 4 2 2 2" xfId="10065"/>
    <cellStyle name="標準 29 5 4 2 3" xfId="7340"/>
    <cellStyle name="標準 29 5 4 3" xfId="4800"/>
    <cellStyle name="標準 29 5 4 3 2" xfId="10066"/>
    <cellStyle name="標準 29 5 4 4" xfId="5803"/>
    <cellStyle name="標準 29 5 5" xfId="1687"/>
    <cellStyle name="標準 29 5 5 2" xfId="4801"/>
    <cellStyle name="標準 29 5 5 2 2" xfId="10067"/>
    <cellStyle name="標準 29 5 5 3" xfId="6954"/>
    <cellStyle name="標準 29 5 6" xfId="1071"/>
    <cellStyle name="標準 29 5 6 2" xfId="4802"/>
    <cellStyle name="標準 29 5 6 2 2" xfId="10068"/>
    <cellStyle name="標準 29 5 6 3" xfId="6338"/>
    <cellStyle name="標準 29 5 7" xfId="4803"/>
    <cellStyle name="標準 29 5 7 2" xfId="10069"/>
    <cellStyle name="標準 29 5 8" xfId="5461"/>
    <cellStyle name="標準 29 6" xfId="216"/>
    <cellStyle name="標準 29 6 2" xfId="343"/>
    <cellStyle name="標準 29 6 2 2" xfId="856"/>
    <cellStyle name="標準 29 6 2 2 2" xfId="2393"/>
    <cellStyle name="標準 29 6 2 2 2 2" xfId="4804"/>
    <cellStyle name="標準 29 6 2 2 2 2 2" xfId="10070"/>
    <cellStyle name="標準 29 6 2 2 2 3" xfId="7660"/>
    <cellStyle name="標準 29 6 2 2 3" xfId="4805"/>
    <cellStyle name="標準 29 6 2 2 3 2" xfId="10071"/>
    <cellStyle name="標準 29 6 2 2 4" xfId="6123"/>
    <cellStyle name="標準 29 6 2 3" xfId="1880"/>
    <cellStyle name="標準 29 6 2 3 2" xfId="4806"/>
    <cellStyle name="標準 29 6 2 3 2 2" xfId="10072"/>
    <cellStyle name="標準 29 6 2 3 3" xfId="7147"/>
    <cellStyle name="標準 29 6 2 4" xfId="1391"/>
    <cellStyle name="標準 29 6 2 4 2" xfId="4807"/>
    <cellStyle name="標準 29 6 2 4 2 2" xfId="10073"/>
    <cellStyle name="標準 29 6 2 4 3" xfId="6658"/>
    <cellStyle name="標準 29 6 2 5" xfId="4808"/>
    <cellStyle name="標準 29 6 2 5 2" xfId="10074"/>
    <cellStyle name="標準 29 6 2 6" xfId="5610"/>
    <cellStyle name="標準 29 6 3" xfId="729"/>
    <cellStyle name="標準 29 6 3 2" xfId="2266"/>
    <cellStyle name="標準 29 6 3 2 2" xfId="4809"/>
    <cellStyle name="標準 29 6 3 2 2 2" xfId="10075"/>
    <cellStyle name="標準 29 6 3 2 3" xfId="4810"/>
    <cellStyle name="標準 29 6 3 2 3 2" xfId="10076"/>
    <cellStyle name="標準 29 6 3 2 4" xfId="7533"/>
    <cellStyle name="標準 29 6 3 3" xfId="1264"/>
    <cellStyle name="標準 29 6 3 3 2" xfId="4811"/>
    <cellStyle name="標準 29 6 3 3 2 2" xfId="10077"/>
    <cellStyle name="標準 29 6 3 3 3" xfId="6531"/>
    <cellStyle name="標準 29 6 3 4" xfId="4812"/>
    <cellStyle name="標準 29 6 3 4 2" xfId="10078"/>
    <cellStyle name="標準 29 6 3 5" xfId="5996"/>
    <cellStyle name="標準 29 6 4" xfId="558"/>
    <cellStyle name="標準 29 6 4 2" xfId="2095"/>
    <cellStyle name="標準 29 6 4 2 2" xfId="4813"/>
    <cellStyle name="標準 29 6 4 2 2 2" xfId="10079"/>
    <cellStyle name="標準 29 6 4 2 3" xfId="7362"/>
    <cellStyle name="標準 29 6 4 3" xfId="4814"/>
    <cellStyle name="標準 29 6 4 3 2" xfId="10080"/>
    <cellStyle name="標準 29 6 4 4" xfId="5825"/>
    <cellStyle name="標準 29 6 5" xfId="1709"/>
    <cellStyle name="標準 29 6 5 2" xfId="4815"/>
    <cellStyle name="標準 29 6 5 2 2" xfId="10081"/>
    <cellStyle name="標準 29 6 5 3" xfId="6976"/>
    <cellStyle name="標準 29 6 6" xfId="1093"/>
    <cellStyle name="標準 29 6 6 2" xfId="4816"/>
    <cellStyle name="標準 29 6 6 2 2" xfId="10082"/>
    <cellStyle name="標準 29 6 6 3" xfId="6360"/>
    <cellStyle name="標準 29 6 7" xfId="4817"/>
    <cellStyle name="標準 29 6 7 2" xfId="10083"/>
    <cellStyle name="標準 29 6 8" xfId="5483"/>
    <cellStyle name="標準 29 7" xfId="365"/>
    <cellStyle name="標準 29 7 2" xfId="878"/>
    <cellStyle name="標準 29 7 2 2" xfId="2415"/>
    <cellStyle name="標準 29 7 2 2 2" xfId="4818"/>
    <cellStyle name="標準 29 7 2 2 2 2" xfId="10084"/>
    <cellStyle name="標準 29 7 2 2 3" xfId="4819"/>
    <cellStyle name="標準 29 7 2 2 3 2" xfId="10085"/>
    <cellStyle name="標準 29 7 2 2 4" xfId="7682"/>
    <cellStyle name="標準 29 7 2 3" xfId="1413"/>
    <cellStyle name="標準 29 7 2 3 2" xfId="4820"/>
    <cellStyle name="標準 29 7 2 3 2 2" xfId="10086"/>
    <cellStyle name="標準 29 7 2 3 3" xfId="6680"/>
    <cellStyle name="標準 29 7 2 4" xfId="4821"/>
    <cellStyle name="標準 29 7 2 4 2" xfId="10087"/>
    <cellStyle name="標準 29 7 2 5" xfId="6145"/>
    <cellStyle name="標準 29 7 3" xfId="580"/>
    <cellStyle name="標準 29 7 3 2" xfId="2117"/>
    <cellStyle name="標準 29 7 3 2 2" xfId="4822"/>
    <cellStyle name="標準 29 7 3 2 2 2" xfId="10088"/>
    <cellStyle name="標準 29 7 3 2 3" xfId="7384"/>
    <cellStyle name="標準 29 7 3 3" xfId="4823"/>
    <cellStyle name="標準 29 7 3 3 2" xfId="10089"/>
    <cellStyle name="標準 29 7 3 4" xfId="5847"/>
    <cellStyle name="標準 29 7 4" xfId="1731"/>
    <cellStyle name="標準 29 7 4 2" xfId="4824"/>
    <cellStyle name="標準 29 7 4 2 2" xfId="10090"/>
    <cellStyle name="標準 29 7 4 3" xfId="6998"/>
    <cellStyle name="標準 29 7 5" xfId="1115"/>
    <cellStyle name="標準 29 7 5 2" xfId="4825"/>
    <cellStyle name="標準 29 7 5 2 2" xfId="10091"/>
    <cellStyle name="標準 29 7 5 3" xfId="6382"/>
    <cellStyle name="標準 29 7 6" xfId="4826"/>
    <cellStyle name="標準 29 7 6 2" xfId="10092"/>
    <cellStyle name="標準 29 7 7" xfId="5632"/>
    <cellStyle name="標準 29 8" xfId="235"/>
    <cellStyle name="標準 29 8 2" xfId="748"/>
    <cellStyle name="標準 29 8 2 2" xfId="2285"/>
    <cellStyle name="標準 29 8 2 2 2" xfId="4827"/>
    <cellStyle name="標準 29 8 2 2 2 2" xfId="10093"/>
    <cellStyle name="標準 29 8 2 2 3" xfId="7552"/>
    <cellStyle name="標準 29 8 2 3" xfId="1283"/>
    <cellStyle name="標準 29 8 2 3 2" xfId="4828"/>
    <cellStyle name="標準 29 8 2 3 2 2" xfId="10094"/>
    <cellStyle name="標準 29 8 2 3 3" xfId="6550"/>
    <cellStyle name="標準 29 8 2 4" xfId="4829"/>
    <cellStyle name="標準 29 8 2 4 2" xfId="10095"/>
    <cellStyle name="標準 29 8 2 5" xfId="6015"/>
    <cellStyle name="標準 29 8 3" xfId="602"/>
    <cellStyle name="標準 29 8 3 2" xfId="2139"/>
    <cellStyle name="標準 29 8 3 2 2" xfId="4830"/>
    <cellStyle name="標準 29 8 3 2 2 2" xfId="10096"/>
    <cellStyle name="標準 29 8 3 2 3" xfId="7406"/>
    <cellStyle name="標準 29 8 3 3" xfId="4831"/>
    <cellStyle name="標準 29 8 3 3 2" xfId="10097"/>
    <cellStyle name="標準 29 8 3 4" xfId="5869"/>
    <cellStyle name="標準 29 8 4" xfId="1753"/>
    <cellStyle name="標準 29 8 4 2" xfId="4832"/>
    <cellStyle name="標準 29 8 4 2 2" xfId="10098"/>
    <cellStyle name="標準 29 8 4 3" xfId="7020"/>
    <cellStyle name="標準 29 8 5" xfId="1137"/>
    <cellStyle name="標準 29 8 5 2" xfId="4833"/>
    <cellStyle name="標準 29 8 5 2 2" xfId="10099"/>
    <cellStyle name="標準 29 8 5 3" xfId="6404"/>
    <cellStyle name="標準 29 8 6" xfId="4834"/>
    <cellStyle name="標準 29 8 6 2" xfId="10100"/>
    <cellStyle name="標準 29 8 7" xfId="5502"/>
    <cellStyle name="標準 29 9" xfId="387"/>
    <cellStyle name="標準 29 9 2" xfId="900"/>
    <cellStyle name="標準 29 9 2 2" xfId="2437"/>
    <cellStyle name="標準 29 9 2 2 2" xfId="4835"/>
    <cellStyle name="標準 29 9 2 2 2 2" xfId="10101"/>
    <cellStyle name="標準 29 9 2 2 3" xfId="7704"/>
    <cellStyle name="標準 29 9 2 3" xfId="4836"/>
    <cellStyle name="標準 29 9 2 3 2" xfId="10102"/>
    <cellStyle name="標準 29 9 2 4" xfId="6167"/>
    <cellStyle name="標準 29 9 3" xfId="1772"/>
    <cellStyle name="標準 29 9 3 2" xfId="4837"/>
    <cellStyle name="標準 29 9 3 2 2" xfId="10103"/>
    <cellStyle name="標準 29 9 3 3" xfId="7039"/>
    <cellStyle name="標準 29 9 4" xfId="1435"/>
    <cellStyle name="標準 29 9 4 2" xfId="4838"/>
    <cellStyle name="標準 29 9 4 2 2" xfId="10104"/>
    <cellStyle name="標準 29 9 4 3" xfId="6702"/>
    <cellStyle name="標準 29 9 5" xfId="4839"/>
    <cellStyle name="標準 29 9 5 2" xfId="10105"/>
    <cellStyle name="標準 29 9 6" xfId="5654"/>
    <cellStyle name="標準 3" xfId="45"/>
    <cellStyle name="標準 3 10" xfId="10700"/>
    <cellStyle name="標準 3 11" xfId="10708"/>
    <cellStyle name="標準 3 2" xfId="80"/>
    <cellStyle name="標準 3 3" xfId="81"/>
    <cellStyle name="標準 3 4" xfId="10652"/>
    <cellStyle name="標準 3 5" xfId="10657"/>
    <cellStyle name="標準 3 6" xfId="10665"/>
    <cellStyle name="標準 3 7" xfId="10670"/>
    <cellStyle name="標準 3 8" xfId="10675"/>
    <cellStyle name="標準 3 9" xfId="10693"/>
    <cellStyle name="標準 30" xfId="106"/>
    <cellStyle name="標準 30 10" xfId="432"/>
    <cellStyle name="標準 30 10 2" xfId="923"/>
    <cellStyle name="標準 30 10 2 2" xfId="2460"/>
    <cellStyle name="標準 30 10 2 2 2" xfId="4840"/>
    <cellStyle name="標準 30 10 2 2 2 2" xfId="10106"/>
    <cellStyle name="標準 30 10 2 2 3" xfId="7727"/>
    <cellStyle name="標準 30 10 2 3" xfId="4841"/>
    <cellStyle name="標準 30 10 2 3 2" xfId="10107"/>
    <cellStyle name="標準 30 10 2 4" xfId="6190"/>
    <cellStyle name="標準 30 10 3" xfId="1947"/>
    <cellStyle name="標準 30 10 3 2" xfId="4842"/>
    <cellStyle name="標準 30 10 3 2 2" xfId="10108"/>
    <cellStyle name="標準 30 10 3 3" xfId="7214"/>
    <cellStyle name="標準 30 10 4" xfId="1458"/>
    <cellStyle name="標準 30 10 4 2" xfId="4843"/>
    <cellStyle name="標準 30 10 4 2 2" xfId="10109"/>
    <cellStyle name="標準 30 10 4 3" xfId="6725"/>
    <cellStyle name="標準 30 10 5" xfId="4844"/>
    <cellStyle name="標準 30 10 5 2" xfId="10110"/>
    <cellStyle name="標準 30 10 6" xfId="5699"/>
    <cellStyle name="標準 30 11" xfId="945"/>
    <cellStyle name="標準 30 11 2" xfId="2480"/>
    <cellStyle name="標準 30 11 2 2" xfId="4845"/>
    <cellStyle name="標準 30 11 2 2 2" xfId="10111"/>
    <cellStyle name="標準 30 11 2 3" xfId="4846"/>
    <cellStyle name="標準 30 11 2 3 2" xfId="10112"/>
    <cellStyle name="標準 30 11 2 4" xfId="7747"/>
    <cellStyle name="標準 30 11 3" xfId="1969"/>
    <cellStyle name="標準 30 11 3 2" xfId="4847"/>
    <cellStyle name="標準 30 11 3 2 2" xfId="10113"/>
    <cellStyle name="標準 30 11 3 3" xfId="7236"/>
    <cellStyle name="標準 30 11 4" xfId="1480"/>
    <cellStyle name="標準 30 11 4 2" xfId="4848"/>
    <cellStyle name="標準 30 11 4 2 2" xfId="10114"/>
    <cellStyle name="標準 30 11 4 3" xfId="6747"/>
    <cellStyle name="標準 30 11 5" xfId="4849"/>
    <cellStyle name="標準 30 11 5 2" xfId="10115"/>
    <cellStyle name="標準 30 11 6" xfId="6212"/>
    <cellStyle name="標準 30 12" xfId="967"/>
    <cellStyle name="標準 30 12 2" xfId="1996"/>
    <cellStyle name="標準 30 12 2 2" xfId="4850"/>
    <cellStyle name="標準 30 12 2 2 2" xfId="10116"/>
    <cellStyle name="標準 30 12 2 3" xfId="4851"/>
    <cellStyle name="標準 30 12 2 3 2" xfId="10117"/>
    <cellStyle name="標準 30 12 2 4" xfId="7263"/>
    <cellStyle name="標準 30 12 3" xfId="1502"/>
    <cellStyle name="標準 30 12 3 2" xfId="4852"/>
    <cellStyle name="標準 30 12 3 2 2" xfId="10118"/>
    <cellStyle name="標準 30 12 3 3" xfId="6769"/>
    <cellStyle name="標準 30 12 4" xfId="4853"/>
    <cellStyle name="標準 30 12 4 2" xfId="10119"/>
    <cellStyle name="標準 30 12 5" xfId="6234"/>
    <cellStyle name="標準 30 13" xfId="471"/>
    <cellStyle name="標準 30 13 2" xfId="1654"/>
    <cellStyle name="標準 30 13 2 2" xfId="4854"/>
    <cellStyle name="標準 30 13 2 2 2" xfId="10120"/>
    <cellStyle name="標準 30 13 2 3" xfId="6921"/>
    <cellStyle name="標準 30 13 3" xfId="4855"/>
    <cellStyle name="標準 30 13 3 2" xfId="10121"/>
    <cellStyle name="標準 30 13 4" xfId="5738"/>
    <cellStyle name="標準 30 14" xfId="1006"/>
    <cellStyle name="標準 30 14 2" xfId="4856"/>
    <cellStyle name="標準 30 14 2 2" xfId="10122"/>
    <cellStyle name="標準 30 14 3" xfId="6273"/>
    <cellStyle name="標準 30 15" xfId="2522"/>
    <cellStyle name="標準 30 15 2" xfId="7789"/>
    <cellStyle name="標準 30 16" xfId="2544"/>
    <cellStyle name="標準 30 16 2" xfId="7811"/>
    <cellStyle name="標準 30 17" xfId="2566"/>
    <cellStyle name="標準 30 17 2" xfId="7833"/>
    <cellStyle name="標準 30 18" xfId="4857"/>
    <cellStyle name="標準 30 18 2" xfId="10123"/>
    <cellStyle name="標準 30 19" xfId="5334"/>
    <cellStyle name="標準 30 19 2" xfId="10600"/>
    <cellStyle name="標準 30 2" xfId="147"/>
    <cellStyle name="標準 30 2 2" xfId="278"/>
    <cellStyle name="標準 30 2 2 2" xfId="791"/>
    <cellStyle name="標準 30 2 2 2 2" xfId="2328"/>
    <cellStyle name="標準 30 2 2 2 2 2" xfId="4858"/>
    <cellStyle name="標準 30 2 2 2 2 2 2" xfId="10124"/>
    <cellStyle name="標準 30 2 2 2 2 3" xfId="7595"/>
    <cellStyle name="標準 30 2 2 2 3" xfId="4859"/>
    <cellStyle name="標準 30 2 2 2 3 2" xfId="10125"/>
    <cellStyle name="標準 30 2 2 2 4" xfId="6058"/>
    <cellStyle name="標準 30 2 2 3" xfId="1815"/>
    <cellStyle name="標準 30 2 2 3 2" xfId="4860"/>
    <cellStyle name="標準 30 2 2 3 2 2" xfId="10126"/>
    <cellStyle name="標準 30 2 2 3 3" xfId="4861"/>
    <cellStyle name="標準 30 2 2 3 3 2" xfId="10127"/>
    <cellStyle name="標準 30 2 2 3 4" xfId="7082"/>
    <cellStyle name="標準 30 2 2 4" xfId="1326"/>
    <cellStyle name="標準 30 2 2 4 2" xfId="4862"/>
    <cellStyle name="標準 30 2 2 4 2 2" xfId="10128"/>
    <cellStyle name="標準 30 2 2 4 3" xfId="6593"/>
    <cellStyle name="標準 30 2 2 5" xfId="4863"/>
    <cellStyle name="標準 30 2 2 5 2" xfId="10129"/>
    <cellStyle name="標準 30 2 2 6" xfId="5545"/>
    <cellStyle name="標準 30 2 3" xfId="664"/>
    <cellStyle name="標準 30 2 3 2" xfId="2201"/>
    <cellStyle name="標準 30 2 3 2 2" xfId="4864"/>
    <cellStyle name="標準 30 2 3 2 2 2" xfId="10130"/>
    <cellStyle name="標準 30 2 3 2 3" xfId="4865"/>
    <cellStyle name="標準 30 2 3 2 3 2" xfId="10131"/>
    <cellStyle name="標準 30 2 3 2 4" xfId="7468"/>
    <cellStyle name="標準 30 2 3 3" xfId="1199"/>
    <cellStyle name="標準 30 2 3 3 2" xfId="4866"/>
    <cellStyle name="標準 30 2 3 3 2 2" xfId="10132"/>
    <cellStyle name="標準 30 2 3 3 3" xfId="6466"/>
    <cellStyle name="標準 30 2 3 4" xfId="4867"/>
    <cellStyle name="標準 30 2 3 4 2" xfId="10133"/>
    <cellStyle name="標準 30 2 3 5" xfId="5931"/>
    <cellStyle name="標準 30 2 4" xfId="493"/>
    <cellStyle name="標準 30 2 4 2" xfId="2032"/>
    <cellStyle name="標準 30 2 4 2 2" xfId="4868"/>
    <cellStyle name="標準 30 2 4 2 2 2" xfId="10134"/>
    <cellStyle name="標準 30 2 4 2 3" xfId="7299"/>
    <cellStyle name="標準 30 2 4 3" xfId="4869"/>
    <cellStyle name="標準 30 2 4 3 2" xfId="10135"/>
    <cellStyle name="標準 30 2 4 4" xfId="5760"/>
    <cellStyle name="標準 30 2 5" xfId="1671"/>
    <cellStyle name="標準 30 2 5 2" xfId="4870"/>
    <cellStyle name="標準 30 2 5 2 2" xfId="10136"/>
    <cellStyle name="標準 30 2 5 3" xfId="6938"/>
    <cellStyle name="標準 30 2 6" xfId="1028"/>
    <cellStyle name="標準 30 2 6 2" xfId="4871"/>
    <cellStyle name="標準 30 2 6 2 2" xfId="10137"/>
    <cellStyle name="標準 30 2 6 3" xfId="6295"/>
    <cellStyle name="標準 30 2 7" xfId="4872"/>
    <cellStyle name="標準 30 2 7 2" xfId="10138"/>
    <cellStyle name="標準 30 2 8" xfId="5418"/>
    <cellStyle name="標準 30 20" xfId="5356"/>
    <cellStyle name="標準 30 20 2" xfId="10622"/>
    <cellStyle name="標準 30 21" xfId="10644"/>
    <cellStyle name="標準 30 22" xfId="5380"/>
    <cellStyle name="標準 30 3" xfId="173"/>
    <cellStyle name="標準 30 3 2" xfId="300"/>
    <cellStyle name="標準 30 3 2 2" xfId="813"/>
    <cellStyle name="標準 30 3 2 2 2" xfId="2350"/>
    <cellStyle name="標準 30 3 2 2 2 2" xfId="4873"/>
    <cellStyle name="標準 30 3 2 2 2 2 2" xfId="10139"/>
    <cellStyle name="標準 30 3 2 2 2 3" xfId="7617"/>
    <cellStyle name="標準 30 3 2 2 3" xfId="4874"/>
    <cellStyle name="標準 30 3 2 2 3 2" xfId="10140"/>
    <cellStyle name="標準 30 3 2 2 4" xfId="6080"/>
    <cellStyle name="標準 30 3 2 3" xfId="1837"/>
    <cellStyle name="標準 30 3 2 3 2" xfId="4875"/>
    <cellStyle name="標準 30 3 2 3 2 2" xfId="10141"/>
    <cellStyle name="標準 30 3 2 3 3" xfId="4876"/>
    <cellStyle name="標準 30 3 2 3 3 2" xfId="10142"/>
    <cellStyle name="標準 30 3 2 3 4" xfId="7104"/>
    <cellStyle name="標準 30 3 2 4" xfId="1348"/>
    <cellStyle name="標準 30 3 2 4 2" xfId="4877"/>
    <cellStyle name="標準 30 3 2 4 2 2" xfId="10143"/>
    <cellStyle name="標準 30 3 2 4 3" xfId="6615"/>
    <cellStyle name="標準 30 3 2 5" xfId="4878"/>
    <cellStyle name="標準 30 3 2 5 2" xfId="10144"/>
    <cellStyle name="標準 30 3 2 6" xfId="5567"/>
    <cellStyle name="標準 30 3 3" xfId="686"/>
    <cellStyle name="標準 30 3 3 2" xfId="2223"/>
    <cellStyle name="標準 30 3 3 2 2" xfId="4879"/>
    <cellStyle name="標準 30 3 3 2 2 2" xfId="10145"/>
    <cellStyle name="標準 30 3 3 2 3" xfId="4880"/>
    <cellStyle name="標準 30 3 3 2 3 2" xfId="10146"/>
    <cellStyle name="標準 30 3 3 2 4" xfId="7490"/>
    <cellStyle name="標準 30 3 3 3" xfId="1221"/>
    <cellStyle name="標準 30 3 3 3 2" xfId="4881"/>
    <cellStyle name="標準 30 3 3 3 2 2" xfId="10147"/>
    <cellStyle name="標準 30 3 3 3 3" xfId="6488"/>
    <cellStyle name="標準 30 3 3 4" xfId="4882"/>
    <cellStyle name="標準 30 3 3 4 2" xfId="10148"/>
    <cellStyle name="標準 30 3 3 5" xfId="5953"/>
    <cellStyle name="標準 30 3 4" xfId="515"/>
    <cellStyle name="標準 30 3 4 2" xfId="2052"/>
    <cellStyle name="標準 30 3 4 2 2" xfId="4883"/>
    <cellStyle name="標準 30 3 4 2 2 2" xfId="10149"/>
    <cellStyle name="標準 30 3 4 2 3" xfId="7319"/>
    <cellStyle name="標準 30 3 4 3" xfId="4884"/>
    <cellStyle name="標準 30 3 4 3 2" xfId="10150"/>
    <cellStyle name="標準 30 3 4 4" xfId="5782"/>
    <cellStyle name="標準 30 3 5" xfId="1688"/>
    <cellStyle name="標準 30 3 5 2" xfId="4885"/>
    <cellStyle name="標準 30 3 5 2 2" xfId="10151"/>
    <cellStyle name="標準 30 3 5 3" xfId="6955"/>
    <cellStyle name="標準 30 3 6" xfId="1050"/>
    <cellStyle name="標準 30 3 6 2" xfId="4886"/>
    <cellStyle name="標準 30 3 6 2 2" xfId="10152"/>
    <cellStyle name="標準 30 3 6 3" xfId="6317"/>
    <cellStyle name="標準 30 3 7" xfId="4887"/>
    <cellStyle name="標準 30 3 7 2" xfId="10153"/>
    <cellStyle name="標準 30 3 8" xfId="5440"/>
    <cellStyle name="標準 30 4" xfId="195"/>
    <cellStyle name="標準 30 4 2" xfId="322"/>
    <cellStyle name="標準 30 4 2 2" xfId="835"/>
    <cellStyle name="標準 30 4 2 2 2" xfId="2372"/>
    <cellStyle name="標準 30 4 2 2 2 2" xfId="4888"/>
    <cellStyle name="標準 30 4 2 2 2 2 2" xfId="10154"/>
    <cellStyle name="標準 30 4 2 2 2 3" xfId="7639"/>
    <cellStyle name="標準 30 4 2 2 3" xfId="4889"/>
    <cellStyle name="標準 30 4 2 2 3 2" xfId="10155"/>
    <cellStyle name="標準 30 4 2 2 4" xfId="6102"/>
    <cellStyle name="標準 30 4 2 3" xfId="1859"/>
    <cellStyle name="標準 30 4 2 3 2" xfId="4890"/>
    <cellStyle name="標準 30 4 2 3 2 2" xfId="10156"/>
    <cellStyle name="標準 30 4 2 3 3" xfId="4891"/>
    <cellStyle name="標準 30 4 2 3 3 2" xfId="10157"/>
    <cellStyle name="標準 30 4 2 3 4" xfId="7126"/>
    <cellStyle name="標準 30 4 2 4" xfId="1370"/>
    <cellStyle name="標準 30 4 2 4 2" xfId="4892"/>
    <cellStyle name="標準 30 4 2 4 2 2" xfId="10158"/>
    <cellStyle name="標準 30 4 2 4 3" xfId="6637"/>
    <cellStyle name="標準 30 4 2 5" xfId="4893"/>
    <cellStyle name="標準 30 4 2 5 2" xfId="10159"/>
    <cellStyle name="標準 30 4 2 6" xfId="5589"/>
    <cellStyle name="標準 30 4 3" xfId="708"/>
    <cellStyle name="標準 30 4 3 2" xfId="2245"/>
    <cellStyle name="標準 30 4 3 2 2" xfId="4894"/>
    <cellStyle name="標準 30 4 3 2 2 2" xfId="10160"/>
    <cellStyle name="標準 30 4 3 2 3" xfId="4895"/>
    <cellStyle name="標準 30 4 3 2 3 2" xfId="10161"/>
    <cellStyle name="標準 30 4 3 2 4" xfId="7512"/>
    <cellStyle name="標準 30 4 3 3" xfId="1243"/>
    <cellStyle name="標準 30 4 3 3 2" xfId="4896"/>
    <cellStyle name="標準 30 4 3 3 2 2" xfId="10162"/>
    <cellStyle name="標準 30 4 3 3 3" xfId="6510"/>
    <cellStyle name="標準 30 4 3 4" xfId="4897"/>
    <cellStyle name="標準 30 4 3 4 2" xfId="10163"/>
    <cellStyle name="標準 30 4 3 5" xfId="5975"/>
    <cellStyle name="標準 30 4 4" xfId="537"/>
    <cellStyle name="標準 30 4 4 2" xfId="2074"/>
    <cellStyle name="標準 30 4 4 2 2" xfId="4898"/>
    <cellStyle name="標準 30 4 4 2 2 2" xfId="10164"/>
    <cellStyle name="標準 30 4 4 2 3" xfId="7341"/>
    <cellStyle name="標準 30 4 4 3" xfId="4899"/>
    <cellStyle name="標準 30 4 4 3 2" xfId="10165"/>
    <cellStyle name="標準 30 4 4 4" xfId="5804"/>
    <cellStyle name="標準 30 4 5" xfId="1710"/>
    <cellStyle name="標準 30 4 5 2" xfId="4900"/>
    <cellStyle name="標準 30 4 5 2 2" xfId="10166"/>
    <cellStyle name="標準 30 4 5 3" xfId="6977"/>
    <cellStyle name="標準 30 4 6" xfId="1072"/>
    <cellStyle name="標準 30 4 6 2" xfId="4901"/>
    <cellStyle name="標準 30 4 6 2 2" xfId="10167"/>
    <cellStyle name="標準 30 4 6 3" xfId="6339"/>
    <cellStyle name="標準 30 4 7" xfId="4902"/>
    <cellStyle name="標準 30 4 7 2" xfId="10168"/>
    <cellStyle name="標準 30 4 8" xfId="5462"/>
    <cellStyle name="標準 30 5" xfId="217"/>
    <cellStyle name="標準 30 5 2" xfId="344"/>
    <cellStyle name="標準 30 5 2 2" xfId="857"/>
    <cellStyle name="標準 30 5 2 2 2" xfId="2394"/>
    <cellStyle name="標準 30 5 2 2 2 2" xfId="4903"/>
    <cellStyle name="標準 30 5 2 2 2 2 2" xfId="10169"/>
    <cellStyle name="標準 30 5 2 2 2 3" xfId="7661"/>
    <cellStyle name="標準 30 5 2 2 3" xfId="4904"/>
    <cellStyle name="標準 30 5 2 2 3 2" xfId="10170"/>
    <cellStyle name="標準 30 5 2 2 4" xfId="6124"/>
    <cellStyle name="標準 30 5 2 3" xfId="1881"/>
    <cellStyle name="標準 30 5 2 3 2" xfId="4905"/>
    <cellStyle name="標準 30 5 2 3 2 2" xfId="10171"/>
    <cellStyle name="標準 30 5 2 3 3" xfId="7148"/>
    <cellStyle name="標準 30 5 2 4" xfId="1392"/>
    <cellStyle name="標準 30 5 2 4 2" xfId="4906"/>
    <cellStyle name="標準 30 5 2 4 2 2" xfId="10172"/>
    <cellStyle name="標準 30 5 2 4 3" xfId="6659"/>
    <cellStyle name="標準 30 5 2 5" xfId="4907"/>
    <cellStyle name="標準 30 5 2 5 2" xfId="10173"/>
    <cellStyle name="標準 30 5 2 6" xfId="5611"/>
    <cellStyle name="標準 30 5 3" xfId="730"/>
    <cellStyle name="標準 30 5 3 2" xfId="2267"/>
    <cellStyle name="標準 30 5 3 2 2" xfId="4908"/>
    <cellStyle name="標準 30 5 3 2 2 2" xfId="10174"/>
    <cellStyle name="標準 30 5 3 2 3" xfId="4909"/>
    <cellStyle name="標準 30 5 3 2 3 2" xfId="10175"/>
    <cellStyle name="標準 30 5 3 2 4" xfId="7534"/>
    <cellStyle name="標準 30 5 3 3" xfId="1265"/>
    <cellStyle name="標準 30 5 3 3 2" xfId="4910"/>
    <cellStyle name="標準 30 5 3 3 2 2" xfId="10176"/>
    <cellStyle name="標準 30 5 3 3 3" xfId="6532"/>
    <cellStyle name="標準 30 5 3 4" xfId="4911"/>
    <cellStyle name="標準 30 5 3 4 2" xfId="10177"/>
    <cellStyle name="標準 30 5 3 5" xfId="5997"/>
    <cellStyle name="標準 30 5 4" xfId="559"/>
    <cellStyle name="標準 30 5 4 2" xfId="2096"/>
    <cellStyle name="標準 30 5 4 2 2" xfId="4912"/>
    <cellStyle name="標準 30 5 4 2 2 2" xfId="10178"/>
    <cellStyle name="標準 30 5 4 2 3" xfId="7363"/>
    <cellStyle name="標準 30 5 4 3" xfId="4913"/>
    <cellStyle name="標準 30 5 4 3 2" xfId="10179"/>
    <cellStyle name="標準 30 5 4 4" xfId="5826"/>
    <cellStyle name="標準 30 5 5" xfId="1732"/>
    <cellStyle name="標準 30 5 5 2" xfId="4914"/>
    <cellStyle name="標準 30 5 5 2 2" xfId="10180"/>
    <cellStyle name="標準 30 5 5 3" xfId="6999"/>
    <cellStyle name="標準 30 5 6" xfId="1094"/>
    <cellStyle name="標準 30 5 6 2" xfId="4915"/>
    <cellStyle name="標準 30 5 6 2 2" xfId="10181"/>
    <cellStyle name="標準 30 5 6 3" xfId="6361"/>
    <cellStyle name="標準 30 5 7" xfId="4916"/>
    <cellStyle name="標準 30 5 7 2" xfId="10182"/>
    <cellStyle name="標準 30 5 8" xfId="5484"/>
    <cellStyle name="標準 30 6" xfId="366"/>
    <cellStyle name="標準 30 6 2" xfId="879"/>
    <cellStyle name="標準 30 6 2 2" xfId="2416"/>
    <cellStyle name="標準 30 6 2 2 2" xfId="4917"/>
    <cellStyle name="標準 30 6 2 2 2 2" xfId="10183"/>
    <cellStyle name="標準 30 6 2 2 3" xfId="4918"/>
    <cellStyle name="標準 30 6 2 2 3 2" xfId="10184"/>
    <cellStyle name="標準 30 6 2 2 4" xfId="7683"/>
    <cellStyle name="標準 30 6 2 3" xfId="1414"/>
    <cellStyle name="標準 30 6 2 3 2" xfId="4919"/>
    <cellStyle name="標準 30 6 2 3 2 2" xfId="10185"/>
    <cellStyle name="標準 30 6 2 3 3" xfId="6681"/>
    <cellStyle name="標準 30 6 2 4" xfId="4920"/>
    <cellStyle name="標準 30 6 2 4 2" xfId="10186"/>
    <cellStyle name="標準 30 6 2 5" xfId="6146"/>
    <cellStyle name="標準 30 6 3" xfId="581"/>
    <cellStyle name="標準 30 6 3 2" xfId="2118"/>
    <cellStyle name="標準 30 6 3 2 2" xfId="4921"/>
    <cellStyle name="標準 30 6 3 2 2 2" xfId="10187"/>
    <cellStyle name="標準 30 6 3 2 3" xfId="7385"/>
    <cellStyle name="標準 30 6 3 3" xfId="4922"/>
    <cellStyle name="標準 30 6 3 3 2" xfId="10188"/>
    <cellStyle name="標準 30 6 3 4" xfId="5848"/>
    <cellStyle name="標準 30 6 4" xfId="1754"/>
    <cellStyle name="標準 30 6 4 2" xfId="4923"/>
    <cellStyle name="標準 30 6 4 2 2" xfId="10189"/>
    <cellStyle name="標準 30 6 4 3" xfId="7021"/>
    <cellStyle name="標準 30 6 5" xfId="1116"/>
    <cellStyle name="標準 30 6 5 2" xfId="4924"/>
    <cellStyle name="標準 30 6 5 2 2" xfId="10190"/>
    <cellStyle name="標準 30 6 5 3" xfId="6383"/>
    <cellStyle name="標準 30 6 6" xfId="4925"/>
    <cellStyle name="標準 30 6 6 2" xfId="10191"/>
    <cellStyle name="標準 30 6 7" xfId="5633"/>
    <cellStyle name="標準 30 7" xfId="256"/>
    <cellStyle name="標準 30 7 2" xfId="769"/>
    <cellStyle name="標準 30 7 2 2" xfId="2306"/>
    <cellStyle name="標準 30 7 2 2 2" xfId="4926"/>
    <cellStyle name="標準 30 7 2 2 2 2" xfId="10192"/>
    <cellStyle name="標準 30 7 2 2 3" xfId="7573"/>
    <cellStyle name="標準 30 7 2 3" xfId="1304"/>
    <cellStyle name="標準 30 7 2 3 2" xfId="4927"/>
    <cellStyle name="標準 30 7 2 3 2 2" xfId="10193"/>
    <cellStyle name="標準 30 7 2 3 3" xfId="6571"/>
    <cellStyle name="標準 30 7 2 4" xfId="4928"/>
    <cellStyle name="標準 30 7 2 4 2" xfId="10194"/>
    <cellStyle name="標準 30 7 2 5" xfId="6036"/>
    <cellStyle name="標準 30 7 3" xfId="603"/>
    <cellStyle name="標準 30 7 3 2" xfId="2140"/>
    <cellStyle name="標準 30 7 3 2 2" xfId="4929"/>
    <cellStyle name="標準 30 7 3 2 2 2" xfId="10195"/>
    <cellStyle name="標準 30 7 3 2 3" xfId="7407"/>
    <cellStyle name="標準 30 7 3 3" xfId="4930"/>
    <cellStyle name="標準 30 7 3 3 2" xfId="10196"/>
    <cellStyle name="標準 30 7 3 4" xfId="5870"/>
    <cellStyle name="標準 30 7 4" xfId="1793"/>
    <cellStyle name="標準 30 7 4 2" xfId="4931"/>
    <cellStyle name="標準 30 7 4 2 2" xfId="10197"/>
    <cellStyle name="標準 30 7 4 3" xfId="7060"/>
    <cellStyle name="標準 30 7 5" xfId="1138"/>
    <cellStyle name="標準 30 7 5 2" xfId="4932"/>
    <cellStyle name="標準 30 7 5 2 2" xfId="10198"/>
    <cellStyle name="標準 30 7 5 3" xfId="6405"/>
    <cellStyle name="標準 30 7 6" xfId="4933"/>
    <cellStyle name="標準 30 7 6 2" xfId="10199"/>
    <cellStyle name="標準 30 7 7" xfId="5523"/>
    <cellStyle name="標準 30 8" xfId="388"/>
    <cellStyle name="標準 30 8 2" xfId="901"/>
    <cellStyle name="標準 30 8 2 2" xfId="2438"/>
    <cellStyle name="標準 30 8 2 2 2" xfId="4934"/>
    <cellStyle name="標準 30 8 2 2 2 2" xfId="10200"/>
    <cellStyle name="標準 30 8 2 2 3" xfId="7705"/>
    <cellStyle name="標準 30 8 2 3" xfId="4935"/>
    <cellStyle name="標準 30 8 2 3 2" xfId="10201"/>
    <cellStyle name="標準 30 8 2 4" xfId="6168"/>
    <cellStyle name="標準 30 8 3" xfId="1903"/>
    <cellStyle name="標準 30 8 3 2" xfId="4936"/>
    <cellStyle name="標準 30 8 3 2 2" xfId="10202"/>
    <cellStyle name="標準 30 8 3 3" xfId="7170"/>
    <cellStyle name="標準 30 8 4" xfId="1436"/>
    <cellStyle name="標準 30 8 4 2" xfId="4937"/>
    <cellStyle name="標準 30 8 4 2 2" xfId="10203"/>
    <cellStyle name="標準 30 8 4 3" xfId="6703"/>
    <cellStyle name="標準 30 8 5" xfId="4938"/>
    <cellStyle name="標準 30 8 5 2" xfId="10204"/>
    <cellStyle name="標準 30 8 6" xfId="5655"/>
    <cellStyle name="標準 30 9" xfId="410"/>
    <cellStyle name="標準 30 9 2" xfId="627"/>
    <cellStyle name="標準 30 9 2 2" xfId="2164"/>
    <cellStyle name="標準 30 9 2 2 2" xfId="4939"/>
    <cellStyle name="標準 30 9 2 2 2 2" xfId="10205"/>
    <cellStyle name="標準 30 9 2 2 3" xfId="7431"/>
    <cellStyle name="標準 30 9 2 3" xfId="4940"/>
    <cellStyle name="標準 30 9 2 3 2" xfId="10206"/>
    <cellStyle name="標準 30 9 2 4" xfId="5894"/>
    <cellStyle name="標準 30 9 3" xfId="1925"/>
    <cellStyle name="標準 30 9 3 2" xfId="4941"/>
    <cellStyle name="標準 30 9 3 2 2" xfId="10207"/>
    <cellStyle name="標準 30 9 3 3" xfId="7192"/>
    <cellStyle name="標準 30 9 4" xfId="1162"/>
    <cellStyle name="標準 30 9 4 2" xfId="4942"/>
    <cellStyle name="標準 30 9 4 2 2" xfId="10208"/>
    <cellStyle name="標準 30 9 4 3" xfId="6429"/>
    <cellStyle name="標準 30 9 5" xfId="4943"/>
    <cellStyle name="標準 30 9 5 2" xfId="10209"/>
    <cellStyle name="標準 30 9 6" xfId="5677"/>
    <cellStyle name="標準 31" xfId="107"/>
    <cellStyle name="標準 31 10" xfId="392"/>
    <cellStyle name="標準 31 10 2" xfId="628"/>
    <cellStyle name="標準 31 10 2 2" xfId="2165"/>
    <cellStyle name="標準 31 10 2 2 2" xfId="4944"/>
    <cellStyle name="標準 31 10 2 2 2 2" xfId="10210"/>
    <cellStyle name="標準 31 10 2 2 3" xfId="7432"/>
    <cellStyle name="標準 31 10 2 3" xfId="4945"/>
    <cellStyle name="標準 31 10 2 3 2" xfId="10211"/>
    <cellStyle name="標準 31 10 2 4" xfId="5895"/>
    <cellStyle name="標準 31 10 3" xfId="1929"/>
    <cellStyle name="標準 31 10 3 2" xfId="4946"/>
    <cellStyle name="標準 31 10 3 2 2" xfId="10212"/>
    <cellStyle name="標準 31 10 3 3" xfId="7196"/>
    <cellStyle name="標準 31 10 4" xfId="1163"/>
    <cellStyle name="標準 31 10 4 2" xfId="4947"/>
    <cellStyle name="標準 31 10 4 2 2" xfId="10213"/>
    <cellStyle name="標準 31 10 4 3" xfId="6430"/>
    <cellStyle name="標準 31 10 5" xfId="4948"/>
    <cellStyle name="標準 31 10 5 2" xfId="10214"/>
    <cellStyle name="標準 31 10 6" xfId="5659"/>
    <cellStyle name="標準 31 11" xfId="414"/>
    <cellStyle name="標準 31 11 2" xfId="905"/>
    <cellStyle name="標準 31 11 2 2" xfId="2442"/>
    <cellStyle name="標準 31 11 2 2 2" xfId="4949"/>
    <cellStyle name="標準 31 11 2 2 2 2" xfId="10215"/>
    <cellStyle name="標準 31 11 2 2 3" xfId="7709"/>
    <cellStyle name="標準 31 11 2 3" xfId="4950"/>
    <cellStyle name="標準 31 11 2 3 2" xfId="10216"/>
    <cellStyle name="標準 31 11 2 4" xfId="6172"/>
    <cellStyle name="標準 31 11 3" xfId="1951"/>
    <cellStyle name="標準 31 11 3 2" xfId="4951"/>
    <cellStyle name="標準 31 11 3 2 2" xfId="10217"/>
    <cellStyle name="標準 31 11 3 3" xfId="7218"/>
    <cellStyle name="標準 31 11 4" xfId="1440"/>
    <cellStyle name="標準 31 11 4 2" xfId="4952"/>
    <cellStyle name="標準 31 11 4 2 2" xfId="10218"/>
    <cellStyle name="標準 31 11 4 3" xfId="6707"/>
    <cellStyle name="標準 31 11 5" xfId="4953"/>
    <cellStyle name="標準 31 11 5 2" xfId="10219"/>
    <cellStyle name="標準 31 11 6" xfId="5681"/>
    <cellStyle name="標準 31 12" xfId="927"/>
    <cellStyle name="標準 31 12 2" xfId="1973"/>
    <cellStyle name="標準 31 12 2 2" xfId="4954"/>
    <cellStyle name="標準 31 12 2 2 2" xfId="10220"/>
    <cellStyle name="標準 31 12 2 3" xfId="4955"/>
    <cellStyle name="標準 31 12 2 3 2" xfId="10221"/>
    <cellStyle name="標準 31 12 2 4" xfId="7240"/>
    <cellStyle name="標準 31 12 3" xfId="1462"/>
    <cellStyle name="標準 31 12 3 2" xfId="4956"/>
    <cellStyle name="標準 31 12 3 2 2" xfId="10222"/>
    <cellStyle name="標準 31 12 3 3" xfId="6729"/>
    <cellStyle name="標準 31 12 4" xfId="4957"/>
    <cellStyle name="標準 31 12 4 2" xfId="10223"/>
    <cellStyle name="標準 31 12 5" xfId="6194"/>
    <cellStyle name="標準 31 13" xfId="949"/>
    <cellStyle name="標準 31 13 2" xfId="2481"/>
    <cellStyle name="標準 31 13 2 2" xfId="4958"/>
    <cellStyle name="標準 31 13 2 2 2" xfId="10224"/>
    <cellStyle name="標準 31 13 2 3" xfId="7748"/>
    <cellStyle name="標準 31 13 3" xfId="1484"/>
    <cellStyle name="標準 31 13 3 2" xfId="4959"/>
    <cellStyle name="標準 31 13 3 2 2" xfId="10225"/>
    <cellStyle name="標準 31 13 3 3" xfId="6751"/>
    <cellStyle name="標準 31 13 4" xfId="4960"/>
    <cellStyle name="標準 31 13 4 2" xfId="10226"/>
    <cellStyle name="標準 31 13 5" xfId="6216"/>
    <cellStyle name="標準 31 14" xfId="472"/>
    <cellStyle name="標準 31 14 2" xfId="1689"/>
    <cellStyle name="標準 31 14 2 2" xfId="4961"/>
    <cellStyle name="標準 31 14 2 2 2" xfId="10227"/>
    <cellStyle name="標準 31 14 2 3" xfId="6956"/>
    <cellStyle name="標準 31 14 3" xfId="4962"/>
    <cellStyle name="標準 31 14 3 2" xfId="10228"/>
    <cellStyle name="標準 31 14 4" xfId="5739"/>
    <cellStyle name="標準 31 15" xfId="1007"/>
    <cellStyle name="標準 31 15 2" xfId="4963"/>
    <cellStyle name="標準 31 15 2 2" xfId="10229"/>
    <cellStyle name="標準 31 15 3" xfId="6274"/>
    <cellStyle name="標準 31 16" xfId="2504"/>
    <cellStyle name="標準 31 16 2" xfId="7771"/>
    <cellStyle name="標準 31 17" xfId="2526"/>
    <cellStyle name="標準 31 17 2" xfId="7793"/>
    <cellStyle name="標準 31 18" xfId="2548"/>
    <cellStyle name="標準 31 18 2" xfId="7815"/>
    <cellStyle name="標準 31 19" xfId="4964"/>
    <cellStyle name="標準 31 19 2" xfId="10230"/>
    <cellStyle name="標準 31 2" xfId="148"/>
    <cellStyle name="標準 31 2 10" xfId="946"/>
    <cellStyle name="標準 31 2 10 2" xfId="1997"/>
    <cellStyle name="標準 31 2 10 2 2" xfId="4965"/>
    <cellStyle name="標準 31 2 10 2 2 2" xfId="10231"/>
    <cellStyle name="標準 31 2 10 2 3" xfId="4966"/>
    <cellStyle name="標準 31 2 10 2 3 2" xfId="10232"/>
    <cellStyle name="標準 31 2 10 2 4" xfId="7264"/>
    <cellStyle name="標準 31 2 10 3" xfId="1481"/>
    <cellStyle name="標準 31 2 10 3 2" xfId="4967"/>
    <cellStyle name="標準 31 2 10 3 2 2" xfId="10233"/>
    <cellStyle name="標準 31 2 10 3 3" xfId="6748"/>
    <cellStyle name="標準 31 2 10 4" xfId="4968"/>
    <cellStyle name="標準 31 2 10 4 2" xfId="10234"/>
    <cellStyle name="標準 31 2 10 5" xfId="6213"/>
    <cellStyle name="標準 31 2 11" xfId="968"/>
    <cellStyle name="標準 31 2 11 2" xfId="2499"/>
    <cellStyle name="標準 31 2 11 2 2" xfId="4969"/>
    <cellStyle name="標準 31 2 11 2 2 2" xfId="10235"/>
    <cellStyle name="標準 31 2 11 2 3" xfId="7766"/>
    <cellStyle name="標準 31 2 11 3" xfId="1503"/>
    <cellStyle name="標準 31 2 11 3 2" xfId="4970"/>
    <cellStyle name="標準 31 2 11 3 2 2" xfId="10236"/>
    <cellStyle name="標準 31 2 11 3 3" xfId="6770"/>
    <cellStyle name="標準 31 2 11 4" xfId="4971"/>
    <cellStyle name="標準 31 2 11 4 2" xfId="10237"/>
    <cellStyle name="標準 31 2 11 5" xfId="6235"/>
    <cellStyle name="標準 31 2 12" xfId="494"/>
    <cellStyle name="標準 31 2 12 2" xfId="1711"/>
    <cellStyle name="標準 31 2 12 2 2" xfId="4972"/>
    <cellStyle name="標準 31 2 12 2 2 2" xfId="10238"/>
    <cellStyle name="標準 31 2 12 2 3" xfId="6978"/>
    <cellStyle name="標準 31 2 12 3" xfId="4973"/>
    <cellStyle name="標準 31 2 12 3 2" xfId="10239"/>
    <cellStyle name="標準 31 2 12 4" xfId="5761"/>
    <cellStyle name="標準 31 2 13" xfId="1029"/>
    <cellStyle name="標準 31 2 13 2" xfId="4974"/>
    <cellStyle name="標準 31 2 13 2 2" xfId="10240"/>
    <cellStyle name="標準 31 2 13 3" xfId="6296"/>
    <cellStyle name="標準 31 2 14" xfId="2523"/>
    <cellStyle name="標準 31 2 14 2" xfId="7790"/>
    <cellStyle name="標準 31 2 15" xfId="2545"/>
    <cellStyle name="標準 31 2 15 2" xfId="7812"/>
    <cellStyle name="標準 31 2 16" xfId="2567"/>
    <cellStyle name="標準 31 2 16 2" xfId="7834"/>
    <cellStyle name="標準 31 2 17" xfId="4975"/>
    <cellStyle name="標準 31 2 17 2" xfId="10241"/>
    <cellStyle name="標準 31 2 18" xfId="5335"/>
    <cellStyle name="標準 31 2 18 2" xfId="10601"/>
    <cellStyle name="標準 31 2 19" xfId="5357"/>
    <cellStyle name="標準 31 2 19 2" xfId="10623"/>
    <cellStyle name="標準 31 2 2" xfId="174"/>
    <cellStyle name="標準 31 2 2 2" xfId="301"/>
    <cellStyle name="標準 31 2 2 2 2" xfId="814"/>
    <cellStyle name="標準 31 2 2 2 2 2" xfId="2351"/>
    <cellStyle name="標準 31 2 2 2 2 2 2" xfId="4976"/>
    <cellStyle name="標準 31 2 2 2 2 2 2 2" xfId="10242"/>
    <cellStyle name="標準 31 2 2 2 2 2 3" xfId="7618"/>
    <cellStyle name="標準 31 2 2 2 2 3" xfId="4977"/>
    <cellStyle name="標準 31 2 2 2 2 3 2" xfId="10243"/>
    <cellStyle name="標準 31 2 2 2 2 4" xfId="6081"/>
    <cellStyle name="標準 31 2 2 2 3" xfId="1838"/>
    <cellStyle name="標準 31 2 2 2 3 2" xfId="4978"/>
    <cellStyle name="標準 31 2 2 2 3 2 2" xfId="10244"/>
    <cellStyle name="標準 31 2 2 2 3 3" xfId="4979"/>
    <cellStyle name="標準 31 2 2 2 3 3 2" xfId="10245"/>
    <cellStyle name="標準 31 2 2 2 3 4" xfId="7105"/>
    <cellStyle name="標準 31 2 2 2 4" xfId="1349"/>
    <cellStyle name="標準 31 2 2 2 4 2" xfId="4980"/>
    <cellStyle name="標準 31 2 2 2 4 2 2" xfId="10246"/>
    <cellStyle name="標準 31 2 2 2 4 3" xfId="6616"/>
    <cellStyle name="標準 31 2 2 2 5" xfId="4981"/>
    <cellStyle name="標準 31 2 2 2 5 2" xfId="10247"/>
    <cellStyle name="標準 31 2 2 2 6" xfId="5568"/>
    <cellStyle name="標準 31 2 2 3" xfId="687"/>
    <cellStyle name="標準 31 2 2 3 2" xfId="2224"/>
    <cellStyle name="標準 31 2 2 3 2 2" xfId="4982"/>
    <cellStyle name="標準 31 2 2 3 2 2 2" xfId="10248"/>
    <cellStyle name="標準 31 2 2 3 2 3" xfId="4983"/>
    <cellStyle name="標準 31 2 2 3 2 3 2" xfId="10249"/>
    <cellStyle name="標準 31 2 2 3 2 4" xfId="7491"/>
    <cellStyle name="標準 31 2 2 3 3" xfId="1222"/>
    <cellStyle name="標準 31 2 2 3 3 2" xfId="4984"/>
    <cellStyle name="標準 31 2 2 3 3 2 2" xfId="10250"/>
    <cellStyle name="標準 31 2 2 3 3 3" xfId="6489"/>
    <cellStyle name="標準 31 2 2 3 4" xfId="4985"/>
    <cellStyle name="標準 31 2 2 3 4 2" xfId="10251"/>
    <cellStyle name="標準 31 2 2 3 5" xfId="5954"/>
    <cellStyle name="標準 31 2 2 4" xfId="516"/>
    <cellStyle name="標準 31 2 2 4 2" xfId="2053"/>
    <cellStyle name="標準 31 2 2 4 2 2" xfId="4986"/>
    <cellStyle name="標準 31 2 2 4 2 2 2" xfId="10252"/>
    <cellStyle name="標準 31 2 2 4 2 3" xfId="7320"/>
    <cellStyle name="標準 31 2 2 4 3" xfId="4987"/>
    <cellStyle name="標準 31 2 2 4 3 2" xfId="10253"/>
    <cellStyle name="標準 31 2 2 4 4" xfId="5783"/>
    <cellStyle name="標準 31 2 2 5" xfId="1733"/>
    <cellStyle name="標準 31 2 2 5 2" xfId="4988"/>
    <cellStyle name="標準 31 2 2 5 2 2" xfId="10254"/>
    <cellStyle name="標準 31 2 2 5 3" xfId="7000"/>
    <cellStyle name="標準 31 2 2 6" xfId="1051"/>
    <cellStyle name="標準 31 2 2 6 2" xfId="4989"/>
    <cellStyle name="標準 31 2 2 6 2 2" xfId="10255"/>
    <cellStyle name="標準 31 2 2 6 3" xfId="6318"/>
    <cellStyle name="標準 31 2 2 7" xfId="4990"/>
    <cellStyle name="標準 31 2 2 7 2" xfId="10256"/>
    <cellStyle name="標準 31 2 2 8" xfId="5441"/>
    <cellStyle name="標準 31 2 20" xfId="10645"/>
    <cellStyle name="標準 31 2 21" xfId="5419"/>
    <cellStyle name="標準 31 2 3" xfId="196"/>
    <cellStyle name="標準 31 2 3 2" xfId="323"/>
    <cellStyle name="標準 31 2 3 2 2" xfId="836"/>
    <cellStyle name="標準 31 2 3 2 2 2" xfId="2373"/>
    <cellStyle name="標準 31 2 3 2 2 2 2" xfId="4991"/>
    <cellStyle name="標準 31 2 3 2 2 2 2 2" xfId="10257"/>
    <cellStyle name="標準 31 2 3 2 2 2 3" xfId="7640"/>
    <cellStyle name="標準 31 2 3 2 2 3" xfId="4992"/>
    <cellStyle name="標準 31 2 3 2 2 3 2" xfId="10258"/>
    <cellStyle name="標準 31 2 3 2 2 4" xfId="6103"/>
    <cellStyle name="標準 31 2 3 2 3" xfId="1860"/>
    <cellStyle name="標準 31 2 3 2 3 2" xfId="4993"/>
    <cellStyle name="標準 31 2 3 2 3 2 2" xfId="10259"/>
    <cellStyle name="標準 31 2 3 2 3 3" xfId="4994"/>
    <cellStyle name="標準 31 2 3 2 3 3 2" xfId="10260"/>
    <cellStyle name="標準 31 2 3 2 3 4" xfId="7127"/>
    <cellStyle name="標準 31 2 3 2 4" xfId="1371"/>
    <cellStyle name="標準 31 2 3 2 4 2" xfId="4995"/>
    <cellStyle name="標準 31 2 3 2 4 2 2" xfId="10261"/>
    <cellStyle name="標準 31 2 3 2 4 3" xfId="6638"/>
    <cellStyle name="標準 31 2 3 2 5" xfId="4996"/>
    <cellStyle name="標準 31 2 3 2 5 2" xfId="10262"/>
    <cellStyle name="標準 31 2 3 2 6" xfId="5590"/>
    <cellStyle name="標準 31 2 3 3" xfId="709"/>
    <cellStyle name="標準 31 2 3 3 2" xfId="2246"/>
    <cellStyle name="標準 31 2 3 3 2 2" xfId="4997"/>
    <cellStyle name="標準 31 2 3 3 2 2 2" xfId="10263"/>
    <cellStyle name="標準 31 2 3 3 2 3" xfId="4998"/>
    <cellStyle name="標準 31 2 3 3 2 3 2" xfId="10264"/>
    <cellStyle name="標準 31 2 3 3 2 4" xfId="7513"/>
    <cellStyle name="標準 31 2 3 3 3" xfId="1244"/>
    <cellStyle name="標準 31 2 3 3 3 2" xfId="4999"/>
    <cellStyle name="標準 31 2 3 3 3 2 2" xfId="10265"/>
    <cellStyle name="標準 31 2 3 3 3 3" xfId="6511"/>
    <cellStyle name="標準 31 2 3 3 4" xfId="5000"/>
    <cellStyle name="標準 31 2 3 3 4 2" xfId="10266"/>
    <cellStyle name="標準 31 2 3 3 5" xfId="5976"/>
    <cellStyle name="標準 31 2 3 4" xfId="538"/>
    <cellStyle name="標準 31 2 3 4 2" xfId="2075"/>
    <cellStyle name="標準 31 2 3 4 2 2" xfId="5001"/>
    <cellStyle name="標準 31 2 3 4 2 2 2" xfId="10267"/>
    <cellStyle name="標準 31 2 3 4 2 3" xfId="7342"/>
    <cellStyle name="標準 31 2 3 4 3" xfId="5002"/>
    <cellStyle name="標準 31 2 3 4 3 2" xfId="10268"/>
    <cellStyle name="標準 31 2 3 4 4" xfId="5805"/>
    <cellStyle name="標準 31 2 3 5" xfId="1755"/>
    <cellStyle name="標準 31 2 3 5 2" xfId="5003"/>
    <cellStyle name="標準 31 2 3 5 2 2" xfId="10269"/>
    <cellStyle name="標準 31 2 3 5 3" xfId="7022"/>
    <cellStyle name="標準 31 2 3 6" xfId="1073"/>
    <cellStyle name="標準 31 2 3 6 2" xfId="5004"/>
    <cellStyle name="標準 31 2 3 6 2 2" xfId="10270"/>
    <cellStyle name="標準 31 2 3 6 3" xfId="6340"/>
    <cellStyle name="標準 31 2 3 7" xfId="5005"/>
    <cellStyle name="標準 31 2 3 7 2" xfId="10271"/>
    <cellStyle name="標準 31 2 3 8" xfId="5463"/>
    <cellStyle name="標準 31 2 4" xfId="218"/>
    <cellStyle name="標準 31 2 4 2" xfId="345"/>
    <cellStyle name="標準 31 2 4 2 2" xfId="858"/>
    <cellStyle name="標準 31 2 4 2 2 2" xfId="2395"/>
    <cellStyle name="標準 31 2 4 2 2 2 2" xfId="5006"/>
    <cellStyle name="標準 31 2 4 2 2 2 2 2" xfId="10272"/>
    <cellStyle name="標準 31 2 4 2 2 2 3" xfId="7662"/>
    <cellStyle name="標準 31 2 4 2 2 3" xfId="5007"/>
    <cellStyle name="標準 31 2 4 2 2 3 2" xfId="10273"/>
    <cellStyle name="標準 31 2 4 2 2 4" xfId="6125"/>
    <cellStyle name="標準 31 2 4 2 3" xfId="1393"/>
    <cellStyle name="標準 31 2 4 2 3 2" xfId="5008"/>
    <cellStyle name="標準 31 2 4 2 3 2 2" xfId="10274"/>
    <cellStyle name="標準 31 2 4 2 3 3" xfId="6660"/>
    <cellStyle name="標準 31 2 4 2 4" xfId="5009"/>
    <cellStyle name="標準 31 2 4 2 4 2" xfId="10275"/>
    <cellStyle name="標準 31 2 4 2 5" xfId="5612"/>
    <cellStyle name="標準 31 2 4 3" xfId="731"/>
    <cellStyle name="標準 31 2 4 3 2" xfId="2268"/>
    <cellStyle name="標準 31 2 4 3 2 2" xfId="5010"/>
    <cellStyle name="標準 31 2 4 3 2 2 2" xfId="10276"/>
    <cellStyle name="標準 31 2 4 3 2 3" xfId="7535"/>
    <cellStyle name="標準 31 2 4 3 3" xfId="1266"/>
    <cellStyle name="標準 31 2 4 3 3 2" xfId="5011"/>
    <cellStyle name="標準 31 2 4 3 3 2 2" xfId="10277"/>
    <cellStyle name="標準 31 2 4 3 3 3" xfId="6533"/>
    <cellStyle name="標準 31 2 4 3 4" xfId="5012"/>
    <cellStyle name="標準 31 2 4 3 4 2" xfId="10278"/>
    <cellStyle name="標準 31 2 4 3 5" xfId="5998"/>
    <cellStyle name="標準 31 2 4 4" xfId="560"/>
    <cellStyle name="標準 31 2 4 4 2" xfId="2097"/>
    <cellStyle name="標準 31 2 4 4 2 2" xfId="5013"/>
    <cellStyle name="標準 31 2 4 4 2 2 2" xfId="10279"/>
    <cellStyle name="標準 31 2 4 4 2 3" xfId="7364"/>
    <cellStyle name="標準 31 2 4 4 3" xfId="5014"/>
    <cellStyle name="標準 31 2 4 4 3 2" xfId="10280"/>
    <cellStyle name="標準 31 2 4 4 4" xfId="5827"/>
    <cellStyle name="標準 31 2 4 5" xfId="1882"/>
    <cellStyle name="標準 31 2 4 5 2" xfId="5015"/>
    <cellStyle name="標準 31 2 4 5 2 2" xfId="10281"/>
    <cellStyle name="標準 31 2 4 5 3" xfId="7149"/>
    <cellStyle name="標準 31 2 4 6" xfId="1095"/>
    <cellStyle name="標準 31 2 4 6 2" xfId="5016"/>
    <cellStyle name="標準 31 2 4 6 2 2" xfId="10282"/>
    <cellStyle name="標準 31 2 4 6 3" xfId="6362"/>
    <cellStyle name="標準 31 2 4 7" xfId="5017"/>
    <cellStyle name="標準 31 2 4 7 2" xfId="10283"/>
    <cellStyle name="標準 31 2 4 8" xfId="5485"/>
    <cellStyle name="標準 31 2 5" xfId="367"/>
    <cellStyle name="標準 31 2 5 2" xfId="880"/>
    <cellStyle name="標準 31 2 5 2 2" xfId="2417"/>
    <cellStyle name="標準 31 2 5 2 2 2" xfId="5018"/>
    <cellStyle name="標準 31 2 5 2 2 2 2" xfId="10284"/>
    <cellStyle name="標準 31 2 5 2 2 3" xfId="5019"/>
    <cellStyle name="標準 31 2 5 2 2 3 2" xfId="10285"/>
    <cellStyle name="標準 31 2 5 2 2 4" xfId="7684"/>
    <cellStyle name="標準 31 2 5 2 3" xfId="1415"/>
    <cellStyle name="標準 31 2 5 2 3 2" xfId="5020"/>
    <cellStyle name="標準 31 2 5 2 3 2 2" xfId="10286"/>
    <cellStyle name="標準 31 2 5 2 3 3" xfId="6682"/>
    <cellStyle name="標準 31 2 5 2 4" xfId="5021"/>
    <cellStyle name="標準 31 2 5 2 4 2" xfId="10287"/>
    <cellStyle name="標準 31 2 5 2 5" xfId="6147"/>
    <cellStyle name="標準 31 2 5 3" xfId="582"/>
    <cellStyle name="標準 31 2 5 3 2" xfId="2119"/>
    <cellStyle name="標準 31 2 5 3 2 2" xfId="5022"/>
    <cellStyle name="標準 31 2 5 3 2 2 2" xfId="10288"/>
    <cellStyle name="標準 31 2 5 3 2 3" xfId="7386"/>
    <cellStyle name="標準 31 2 5 3 3" xfId="5023"/>
    <cellStyle name="標準 31 2 5 3 3 2" xfId="10289"/>
    <cellStyle name="標準 31 2 5 3 4" xfId="5849"/>
    <cellStyle name="標準 31 2 5 4" xfId="1816"/>
    <cellStyle name="標準 31 2 5 4 2" xfId="5024"/>
    <cellStyle name="標準 31 2 5 4 2 2" xfId="10290"/>
    <cellStyle name="標準 31 2 5 4 3" xfId="7083"/>
    <cellStyle name="標準 31 2 5 5" xfId="1117"/>
    <cellStyle name="標準 31 2 5 5 2" xfId="5025"/>
    <cellStyle name="標準 31 2 5 5 2 2" xfId="10291"/>
    <cellStyle name="標準 31 2 5 5 3" xfId="6384"/>
    <cellStyle name="標準 31 2 5 6" xfId="5026"/>
    <cellStyle name="標準 31 2 5 6 2" xfId="10292"/>
    <cellStyle name="標準 31 2 5 7" xfId="5634"/>
    <cellStyle name="標準 31 2 6" xfId="279"/>
    <cellStyle name="標準 31 2 6 2" xfId="792"/>
    <cellStyle name="標準 31 2 6 2 2" xfId="2329"/>
    <cellStyle name="標準 31 2 6 2 2 2" xfId="5027"/>
    <cellStyle name="標準 31 2 6 2 2 2 2" xfId="10293"/>
    <cellStyle name="標準 31 2 6 2 2 3" xfId="7596"/>
    <cellStyle name="標準 31 2 6 2 3" xfId="1327"/>
    <cellStyle name="標準 31 2 6 2 3 2" xfId="5028"/>
    <cellStyle name="標準 31 2 6 2 3 2 2" xfId="10294"/>
    <cellStyle name="標準 31 2 6 2 3 3" xfId="6594"/>
    <cellStyle name="標準 31 2 6 2 4" xfId="5029"/>
    <cellStyle name="標準 31 2 6 2 4 2" xfId="10295"/>
    <cellStyle name="標準 31 2 6 2 5" xfId="6059"/>
    <cellStyle name="標準 31 2 6 3" xfId="604"/>
    <cellStyle name="標準 31 2 6 3 2" xfId="2141"/>
    <cellStyle name="標準 31 2 6 3 2 2" xfId="5030"/>
    <cellStyle name="標準 31 2 6 3 2 2 2" xfId="10296"/>
    <cellStyle name="標準 31 2 6 3 2 3" xfId="7408"/>
    <cellStyle name="標準 31 2 6 3 3" xfId="5031"/>
    <cellStyle name="標準 31 2 6 3 3 2" xfId="10297"/>
    <cellStyle name="標準 31 2 6 3 4" xfId="5871"/>
    <cellStyle name="標準 31 2 6 4" xfId="1904"/>
    <cellStyle name="標準 31 2 6 4 2" xfId="5032"/>
    <cellStyle name="標準 31 2 6 4 2 2" xfId="10298"/>
    <cellStyle name="標準 31 2 6 4 3" xfId="7171"/>
    <cellStyle name="標準 31 2 6 5" xfId="1139"/>
    <cellStyle name="標準 31 2 6 5 2" xfId="5033"/>
    <cellStyle name="標準 31 2 6 5 2 2" xfId="10299"/>
    <cellStyle name="標準 31 2 6 5 3" xfId="6406"/>
    <cellStyle name="標準 31 2 6 6" xfId="5034"/>
    <cellStyle name="標準 31 2 6 6 2" xfId="10300"/>
    <cellStyle name="標準 31 2 6 7" xfId="5546"/>
    <cellStyle name="標準 31 2 7" xfId="389"/>
    <cellStyle name="標準 31 2 7 2" xfId="902"/>
    <cellStyle name="標準 31 2 7 2 2" xfId="2439"/>
    <cellStyle name="標準 31 2 7 2 2 2" xfId="5035"/>
    <cellStyle name="標準 31 2 7 2 2 2 2" xfId="10301"/>
    <cellStyle name="標準 31 2 7 2 2 3" xfId="7706"/>
    <cellStyle name="標準 31 2 7 2 3" xfId="5036"/>
    <cellStyle name="標準 31 2 7 2 3 2" xfId="10302"/>
    <cellStyle name="標準 31 2 7 2 4" xfId="6169"/>
    <cellStyle name="標準 31 2 7 3" xfId="1926"/>
    <cellStyle name="標準 31 2 7 3 2" xfId="5037"/>
    <cellStyle name="標準 31 2 7 3 2 2" xfId="10303"/>
    <cellStyle name="標準 31 2 7 3 3" xfId="7193"/>
    <cellStyle name="標準 31 2 7 4" xfId="1437"/>
    <cellStyle name="標準 31 2 7 4 2" xfId="5038"/>
    <cellStyle name="標準 31 2 7 4 2 2" xfId="10304"/>
    <cellStyle name="標準 31 2 7 4 3" xfId="6704"/>
    <cellStyle name="標準 31 2 7 5" xfId="5039"/>
    <cellStyle name="標準 31 2 7 5 2" xfId="10305"/>
    <cellStyle name="標準 31 2 7 6" xfId="5656"/>
    <cellStyle name="標準 31 2 8" xfId="411"/>
    <cellStyle name="標準 31 2 8 2" xfId="665"/>
    <cellStyle name="標準 31 2 8 2 2" xfId="2202"/>
    <cellStyle name="標準 31 2 8 2 2 2" xfId="5040"/>
    <cellStyle name="標準 31 2 8 2 2 2 2" xfId="10306"/>
    <cellStyle name="標準 31 2 8 2 2 3" xfId="7469"/>
    <cellStyle name="標準 31 2 8 2 3" xfId="5041"/>
    <cellStyle name="標準 31 2 8 2 3 2" xfId="10307"/>
    <cellStyle name="標準 31 2 8 2 4" xfId="5932"/>
    <cellStyle name="標準 31 2 8 3" xfId="1948"/>
    <cellStyle name="標準 31 2 8 3 2" xfId="5042"/>
    <cellStyle name="標準 31 2 8 3 2 2" xfId="10308"/>
    <cellStyle name="標準 31 2 8 3 3" xfId="7215"/>
    <cellStyle name="標準 31 2 8 4" xfId="1200"/>
    <cellStyle name="標準 31 2 8 4 2" xfId="5043"/>
    <cellStyle name="標準 31 2 8 4 2 2" xfId="10309"/>
    <cellStyle name="標準 31 2 8 4 3" xfId="6467"/>
    <cellStyle name="標準 31 2 8 5" xfId="5044"/>
    <cellStyle name="標準 31 2 8 5 2" xfId="10310"/>
    <cellStyle name="標準 31 2 8 6" xfId="5678"/>
    <cellStyle name="標準 31 2 9" xfId="433"/>
    <cellStyle name="標準 31 2 9 2" xfId="924"/>
    <cellStyle name="標準 31 2 9 2 2" xfId="2461"/>
    <cellStyle name="標準 31 2 9 2 2 2" xfId="5045"/>
    <cellStyle name="標準 31 2 9 2 2 2 2" xfId="10311"/>
    <cellStyle name="標準 31 2 9 2 2 3" xfId="7728"/>
    <cellStyle name="標準 31 2 9 2 3" xfId="5046"/>
    <cellStyle name="標準 31 2 9 2 3 2" xfId="10312"/>
    <cellStyle name="標準 31 2 9 2 4" xfId="6191"/>
    <cellStyle name="標準 31 2 9 3" xfId="1970"/>
    <cellStyle name="標準 31 2 9 3 2" xfId="5047"/>
    <cellStyle name="標準 31 2 9 3 2 2" xfId="10313"/>
    <cellStyle name="標準 31 2 9 3 3" xfId="7237"/>
    <cellStyle name="標準 31 2 9 4" xfId="1459"/>
    <cellStyle name="標準 31 2 9 4 2" xfId="5048"/>
    <cellStyle name="標準 31 2 9 4 2 2" xfId="10314"/>
    <cellStyle name="標準 31 2 9 4 3" xfId="6726"/>
    <cellStyle name="標準 31 2 9 5" xfId="5049"/>
    <cellStyle name="標準 31 2 9 5 2" xfId="10315"/>
    <cellStyle name="標準 31 2 9 6" xfId="5700"/>
    <cellStyle name="標準 31 20" xfId="5316"/>
    <cellStyle name="標準 31 20 2" xfId="10582"/>
    <cellStyle name="標準 31 21" xfId="5338"/>
    <cellStyle name="標準 31 21 2" xfId="10604"/>
    <cellStyle name="標準 31 22" xfId="10627"/>
    <cellStyle name="標準 31 23" xfId="5381"/>
    <cellStyle name="標準 31 3" xfId="152"/>
    <cellStyle name="標準 31 3 2" xfId="260"/>
    <cellStyle name="標準 31 3 2 2" xfId="773"/>
    <cellStyle name="標準 31 3 2 2 2" xfId="2310"/>
    <cellStyle name="標準 31 3 2 2 2 2" xfId="5050"/>
    <cellStyle name="標準 31 3 2 2 2 2 2" xfId="10316"/>
    <cellStyle name="標準 31 3 2 2 2 3" xfId="7577"/>
    <cellStyle name="標準 31 3 2 2 3" xfId="5051"/>
    <cellStyle name="標準 31 3 2 2 3 2" xfId="10317"/>
    <cellStyle name="標準 31 3 2 2 4" xfId="6040"/>
    <cellStyle name="標準 31 3 2 3" xfId="1797"/>
    <cellStyle name="標準 31 3 2 3 2" xfId="5052"/>
    <cellStyle name="標準 31 3 2 3 2 2" xfId="10318"/>
    <cellStyle name="標準 31 3 2 3 3" xfId="5053"/>
    <cellStyle name="標準 31 3 2 3 3 2" xfId="10319"/>
    <cellStyle name="標準 31 3 2 3 4" xfId="7064"/>
    <cellStyle name="標準 31 3 2 4" xfId="1308"/>
    <cellStyle name="標準 31 3 2 4 2" xfId="5054"/>
    <cellStyle name="標準 31 3 2 4 2 2" xfId="10320"/>
    <cellStyle name="標準 31 3 2 4 3" xfId="6575"/>
    <cellStyle name="標準 31 3 2 5" xfId="5055"/>
    <cellStyle name="標準 31 3 2 5 2" xfId="10321"/>
    <cellStyle name="標準 31 3 2 6" xfId="5527"/>
    <cellStyle name="標準 31 3 3" xfId="668"/>
    <cellStyle name="標準 31 3 3 2" xfId="2205"/>
    <cellStyle name="標準 31 3 3 2 2" xfId="5056"/>
    <cellStyle name="標準 31 3 3 2 2 2" xfId="10322"/>
    <cellStyle name="標準 31 3 3 2 3" xfId="5057"/>
    <cellStyle name="標準 31 3 3 2 3 2" xfId="10323"/>
    <cellStyle name="標準 31 3 3 2 4" xfId="7472"/>
    <cellStyle name="標準 31 3 3 3" xfId="1203"/>
    <cellStyle name="標準 31 3 3 3 2" xfId="5058"/>
    <cellStyle name="標準 31 3 3 3 2 2" xfId="10324"/>
    <cellStyle name="標準 31 3 3 3 3" xfId="6470"/>
    <cellStyle name="標準 31 3 3 4" xfId="5059"/>
    <cellStyle name="標準 31 3 3 4 2" xfId="10325"/>
    <cellStyle name="標準 31 3 3 5" xfId="5935"/>
    <cellStyle name="標準 31 3 4" xfId="475"/>
    <cellStyle name="標準 31 3 4 2" xfId="2014"/>
    <cellStyle name="標準 31 3 4 2 2" xfId="5060"/>
    <cellStyle name="標準 31 3 4 2 2 2" xfId="10326"/>
    <cellStyle name="標準 31 3 4 2 3" xfId="7281"/>
    <cellStyle name="標準 31 3 4 3" xfId="5061"/>
    <cellStyle name="標準 31 3 4 3 2" xfId="10327"/>
    <cellStyle name="標準 31 3 4 4" xfId="5742"/>
    <cellStyle name="標準 31 3 5" xfId="1692"/>
    <cellStyle name="標準 31 3 5 2" xfId="5062"/>
    <cellStyle name="標準 31 3 5 2 2" xfId="10328"/>
    <cellStyle name="標準 31 3 5 3" xfId="6959"/>
    <cellStyle name="標準 31 3 6" xfId="1010"/>
    <cellStyle name="標準 31 3 6 2" xfId="5063"/>
    <cellStyle name="標準 31 3 6 2 2" xfId="10329"/>
    <cellStyle name="標準 31 3 6 3" xfId="6277"/>
    <cellStyle name="標準 31 3 7" xfId="5064"/>
    <cellStyle name="標準 31 3 7 2" xfId="10330"/>
    <cellStyle name="標準 31 3 8" xfId="5422"/>
    <cellStyle name="標準 31 4" xfId="177"/>
    <cellStyle name="標準 31 4 2" xfId="282"/>
    <cellStyle name="標準 31 4 2 2" xfId="795"/>
    <cellStyle name="標準 31 4 2 2 2" xfId="2332"/>
    <cellStyle name="標準 31 4 2 2 2 2" xfId="5065"/>
    <cellStyle name="標準 31 4 2 2 2 2 2" xfId="10331"/>
    <cellStyle name="標準 31 4 2 2 2 3" xfId="7599"/>
    <cellStyle name="標準 31 4 2 2 3" xfId="5066"/>
    <cellStyle name="標準 31 4 2 2 3 2" xfId="10332"/>
    <cellStyle name="標準 31 4 2 2 4" xfId="6062"/>
    <cellStyle name="標準 31 4 2 3" xfId="1819"/>
    <cellStyle name="標準 31 4 2 3 2" xfId="5067"/>
    <cellStyle name="標準 31 4 2 3 2 2" xfId="10333"/>
    <cellStyle name="標準 31 4 2 3 3" xfId="5068"/>
    <cellStyle name="標準 31 4 2 3 3 2" xfId="10334"/>
    <cellStyle name="標準 31 4 2 3 4" xfId="7086"/>
    <cellStyle name="標準 31 4 2 4" xfId="1330"/>
    <cellStyle name="標準 31 4 2 4 2" xfId="5069"/>
    <cellStyle name="標準 31 4 2 4 2 2" xfId="10335"/>
    <cellStyle name="標準 31 4 2 4 3" xfId="6597"/>
    <cellStyle name="標準 31 4 2 5" xfId="5070"/>
    <cellStyle name="標準 31 4 2 5 2" xfId="10336"/>
    <cellStyle name="標準 31 4 2 6" xfId="5549"/>
    <cellStyle name="標準 31 4 3" xfId="690"/>
    <cellStyle name="標準 31 4 3 2" xfId="2227"/>
    <cellStyle name="標準 31 4 3 2 2" xfId="5071"/>
    <cellStyle name="標準 31 4 3 2 2 2" xfId="10337"/>
    <cellStyle name="標準 31 4 3 2 3" xfId="5072"/>
    <cellStyle name="標準 31 4 3 2 3 2" xfId="10338"/>
    <cellStyle name="標準 31 4 3 2 4" xfId="7494"/>
    <cellStyle name="標準 31 4 3 3" xfId="1225"/>
    <cellStyle name="標準 31 4 3 3 2" xfId="5073"/>
    <cellStyle name="標準 31 4 3 3 2 2" xfId="10339"/>
    <cellStyle name="標準 31 4 3 3 3" xfId="6492"/>
    <cellStyle name="標準 31 4 3 4" xfId="5074"/>
    <cellStyle name="標準 31 4 3 4 2" xfId="10340"/>
    <cellStyle name="標準 31 4 3 5" xfId="5957"/>
    <cellStyle name="標準 31 4 4" xfId="497"/>
    <cellStyle name="標準 31 4 4 2" xfId="2034"/>
    <cellStyle name="標準 31 4 4 2 2" xfId="5075"/>
    <cellStyle name="標準 31 4 4 2 2 2" xfId="10341"/>
    <cellStyle name="標準 31 4 4 2 3" xfId="7301"/>
    <cellStyle name="標準 31 4 4 3" xfId="5076"/>
    <cellStyle name="標準 31 4 4 3 2" xfId="10342"/>
    <cellStyle name="標準 31 4 4 4" xfId="5764"/>
    <cellStyle name="標準 31 4 5" xfId="1714"/>
    <cellStyle name="標準 31 4 5 2" xfId="5077"/>
    <cellStyle name="標準 31 4 5 2 2" xfId="10343"/>
    <cellStyle name="標準 31 4 5 3" xfId="6981"/>
    <cellStyle name="標準 31 4 6" xfId="1032"/>
    <cellStyle name="標準 31 4 6 2" xfId="5078"/>
    <cellStyle name="標準 31 4 6 2 2" xfId="10344"/>
    <cellStyle name="標準 31 4 6 3" xfId="6299"/>
    <cellStyle name="標準 31 4 7" xfId="5079"/>
    <cellStyle name="標準 31 4 7 2" xfId="10345"/>
    <cellStyle name="標準 31 4 8" xfId="5444"/>
    <cellStyle name="標準 31 5" xfId="199"/>
    <cellStyle name="標準 31 5 2" xfId="304"/>
    <cellStyle name="標準 31 5 2 2" xfId="817"/>
    <cellStyle name="標準 31 5 2 2 2" xfId="2354"/>
    <cellStyle name="標準 31 5 2 2 2 2" xfId="5080"/>
    <cellStyle name="標準 31 5 2 2 2 2 2" xfId="10346"/>
    <cellStyle name="標準 31 5 2 2 2 3" xfId="7621"/>
    <cellStyle name="標準 31 5 2 2 3" xfId="5081"/>
    <cellStyle name="標準 31 5 2 2 3 2" xfId="10347"/>
    <cellStyle name="標準 31 5 2 2 4" xfId="6084"/>
    <cellStyle name="標準 31 5 2 3" xfId="1841"/>
    <cellStyle name="標準 31 5 2 3 2" xfId="5082"/>
    <cellStyle name="標準 31 5 2 3 2 2" xfId="10348"/>
    <cellStyle name="標準 31 5 2 3 3" xfId="5083"/>
    <cellStyle name="標準 31 5 2 3 3 2" xfId="10349"/>
    <cellStyle name="標準 31 5 2 3 4" xfId="7108"/>
    <cellStyle name="標準 31 5 2 4" xfId="1352"/>
    <cellStyle name="標準 31 5 2 4 2" xfId="5084"/>
    <cellStyle name="標準 31 5 2 4 2 2" xfId="10350"/>
    <cellStyle name="標準 31 5 2 4 3" xfId="6619"/>
    <cellStyle name="標準 31 5 2 5" xfId="5085"/>
    <cellStyle name="標準 31 5 2 5 2" xfId="10351"/>
    <cellStyle name="標準 31 5 2 6" xfId="5571"/>
    <cellStyle name="標準 31 5 3" xfId="712"/>
    <cellStyle name="標準 31 5 3 2" xfId="2249"/>
    <cellStyle name="標準 31 5 3 2 2" xfId="5086"/>
    <cellStyle name="標準 31 5 3 2 2 2" xfId="10352"/>
    <cellStyle name="標準 31 5 3 2 3" xfId="5087"/>
    <cellStyle name="標準 31 5 3 2 3 2" xfId="10353"/>
    <cellStyle name="標準 31 5 3 2 4" xfId="7516"/>
    <cellStyle name="標準 31 5 3 3" xfId="1247"/>
    <cellStyle name="標準 31 5 3 3 2" xfId="5088"/>
    <cellStyle name="標準 31 5 3 3 2 2" xfId="10354"/>
    <cellStyle name="標準 31 5 3 3 3" xfId="6514"/>
    <cellStyle name="標準 31 5 3 4" xfId="5089"/>
    <cellStyle name="標準 31 5 3 4 2" xfId="10355"/>
    <cellStyle name="標準 31 5 3 5" xfId="5979"/>
    <cellStyle name="標準 31 5 4" xfId="519"/>
    <cellStyle name="標準 31 5 4 2" xfId="2056"/>
    <cellStyle name="標準 31 5 4 2 2" xfId="5090"/>
    <cellStyle name="標準 31 5 4 2 2 2" xfId="10356"/>
    <cellStyle name="標準 31 5 4 2 3" xfId="7323"/>
    <cellStyle name="標準 31 5 4 3" xfId="5091"/>
    <cellStyle name="標準 31 5 4 3 2" xfId="10357"/>
    <cellStyle name="標準 31 5 4 4" xfId="5786"/>
    <cellStyle name="標準 31 5 5" xfId="1736"/>
    <cellStyle name="標準 31 5 5 2" xfId="5092"/>
    <cellStyle name="標準 31 5 5 2 2" xfId="10358"/>
    <cellStyle name="標準 31 5 5 3" xfId="7003"/>
    <cellStyle name="標準 31 5 6" xfId="1054"/>
    <cellStyle name="標準 31 5 6 2" xfId="5093"/>
    <cellStyle name="標準 31 5 6 2 2" xfId="10359"/>
    <cellStyle name="標準 31 5 6 3" xfId="6321"/>
    <cellStyle name="標準 31 5 7" xfId="5094"/>
    <cellStyle name="標準 31 5 7 2" xfId="10360"/>
    <cellStyle name="標準 31 5 8" xfId="5466"/>
    <cellStyle name="標準 31 6" xfId="326"/>
    <cellStyle name="標準 31 6 2" xfId="839"/>
    <cellStyle name="標準 31 6 2 2" xfId="2376"/>
    <cellStyle name="標準 31 6 2 2 2" xfId="5095"/>
    <cellStyle name="標準 31 6 2 2 2 2" xfId="10361"/>
    <cellStyle name="標準 31 6 2 2 3" xfId="5096"/>
    <cellStyle name="標準 31 6 2 2 3 2" xfId="10362"/>
    <cellStyle name="標準 31 6 2 2 4" xfId="7643"/>
    <cellStyle name="標準 31 6 2 3" xfId="1374"/>
    <cellStyle name="標準 31 6 2 3 2" xfId="5097"/>
    <cellStyle name="標準 31 6 2 3 2 2" xfId="10363"/>
    <cellStyle name="標準 31 6 2 3 3" xfId="6641"/>
    <cellStyle name="標準 31 6 2 4" xfId="5098"/>
    <cellStyle name="標準 31 6 2 4 2" xfId="10364"/>
    <cellStyle name="標準 31 6 2 5" xfId="6106"/>
    <cellStyle name="標準 31 6 3" xfId="541"/>
    <cellStyle name="標準 31 6 3 2" xfId="2078"/>
    <cellStyle name="標準 31 6 3 2 2" xfId="5099"/>
    <cellStyle name="標準 31 6 3 2 2 2" xfId="10365"/>
    <cellStyle name="標準 31 6 3 2 3" xfId="7345"/>
    <cellStyle name="標準 31 6 3 3" xfId="5100"/>
    <cellStyle name="標準 31 6 3 3 2" xfId="10366"/>
    <cellStyle name="標準 31 6 3 4" xfId="5808"/>
    <cellStyle name="標準 31 6 4" xfId="1863"/>
    <cellStyle name="標準 31 6 4 2" xfId="5101"/>
    <cellStyle name="標準 31 6 4 2 2" xfId="10367"/>
    <cellStyle name="標準 31 6 4 3" xfId="7130"/>
    <cellStyle name="標準 31 6 5" xfId="1076"/>
    <cellStyle name="標準 31 6 5 2" xfId="5102"/>
    <cellStyle name="標準 31 6 5 2 2" xfId="10368"/>
    <cellStyle name="標準 31 6 5 3" xfId="6343"/>
    <cellStyle name="標準 31 6 6" xfId="5103"/>
    <cellStyle name="標準 31 6 6 2" xfId="10369"/>
    <cellStyle name="標準 31 6 7" xfId="5593"/>
    <cellStyle name="標準 31 7" xfId="348"/>
    <cellStyle name="標準 31 7 2" xfId="861"/>
    <cellStyle name="標準 31 7 2 2" xfId="2398"/>
    <cellStyle name="標準 31 7 2 2 2" xfId="5104"/>
    <cellStyle name="標準 31 7 2 2 2 2" xfId="10370"/>
    <cellStyle name="標準 31 7 2 2 3" xfId="7665"/>
    <cellStyle name="標準 31 7 2 3" xfId="1396"/>
    <cellStyle name="標準 31 7 2 3 2" xfId="5105"/>
    <cellStyle name="標準 31 7 2 3 2 2" xfId="10371"/>
    <cellStyle name="標準 31 7 2 3 3" xfId="6663"/>
    <cellStyle name="標準 31 7 2 4" xfId="5106"/>
    <cellStyle name="標準 31 7 2 4 2" xfId="10372"/>
    <cellStyle name="標準 31 7 2 5" xfId="6128"/>
    <cellStyle name="標準 31 7 3" xfId="563"/>
    <cellStyle name="標準 31 7 3 2" xfId="2100"/>
    <cellStyle name="標準 31 7 3 2 2" xfId="5107"/>
    <cellStyle name="標準 31 7 3 2 2 2" xfId="10373"/>
    <cellStyle name="標準 31 7 3 2 3" xfId="7367"/>
    <cellStyle name="標準 31 7 3 3" xfId="5108"/>
    <cellStyle name="標準 31 7 3 3 2" xfId="10374"/>
    <cellStyle name="標準 31 7 3 4" xfId="5830"/>
    <cellStyle name="標準 31 7 4" xfId="1794"/>
    <cellStyle name="標準 31 7 4 2" xfId="5109"/>
    <cellStyle name="標準 31 7 4 2 2" xfId="10375"/>
    <cellStyle name="標準 31 7 4 3" xfId="7061"/>
    <cellStyle name="標準 31 7 5" xfId="1098"/>
    <cellStyle name="標準 31 7 5 2" xfId="5110"/>
    <cellStyle name="標準 31 7 5 2 2" xfId="10376"/>
    <cellStyle name="標準 31 7 5 3" xfId="6365"/>
    <cellStyle name="標準 31 7 6" xfId="5111"/>
    <cellStyle name="標準 31 7 6 2" xfId="10377"/>
    <cellStyle name="標準 31 7 7" xfId="5615"/>
    <cellStyle name="標準 31 8" xfId="257"/>
    <cellStyle name="標準 31 8 2" xfId="770"/>
    <cellStyle name="標準 31 8 2 2" xfId="2307"/>
    <cellStyle name="標準 31 8 2 2 2" xfId="5112"/>
    <cellStyle name="標準 31 8 2 2 2 2" xfId="10378"/>
    <cellStyle name="標準 31 8 2 2 3" xfId="7574"/>
    <cellStyle name="標準 31 8 2 3" xfId="1305"/>
    <cellStyle name="標準 31 8 2 3 2" xfId="5113"/>
    <cellStyle name="標準 31 8 2 3 2 2" xfId="10379"/>
    <cellStyle name="標準 31 8 2 3 3" xfId="6572"/>
    <cellStyle name="標準 31 8 2 4" xfId="5114"/>
    <cellStyle name="標準 31 8 2 4 2" xfId="10380"/>
    <cellStyle name="標準 31 8 2 5" xfId="6037"/>
    <cellStyle name="標準 31 8 3" xfId="585"/>
    <cellStyle name="標準 31 8 3 2" xfId="2122"/>
    <cellStyle name="標準 31 8 3 2 2" xfId="5115"/>
    <cellStyle name="標準 31 8 3 2 2 2" xfId="10381"/>
    <cellStyle name="標準 31 8 3 2 3" xfId="7389"/>
    <cellStyle name="標準 31 8 3 3" xfId="5116"/>
    <cellStyle name="標準 31 8 3 3 2" xfId="10382"/>
    <cellStyle name="標準 31 8 3 4" xfId="5852"/>
    <cellStyle name="標準 31 8 4" xfId="1885"/>
    <cellStyle name="標準 31 8 4 2" xfId="5117"/>
    <cellStyle name="標準 31 8 4 2 2" xfId="10383"/>
    <cellStyle name="標準 31 8 4 3" xfId="7152"/>
    <cellStyle name="標準 31 8 5" xfId="1120"/>
    <cellStyle name="標準 31 8 5 2" xfId="5118"/>
    <cellStyle name="標準 31 8 5 2 2" xfId="10384"/>
    <cellStyle name="標準 31 8 5 3" xfId="6387"/>
    <cellStyle name="標準 31 8 6" xfId="5119"/>
    <cellStyle name="標準 31 8 6 2" xfId="10385"/>
    <cellStyle name="標準 31 8 7" xfId="5524"/>
    <cellStyle name="標準 31 9" xfId="370"/>
    <cellStyle name="標準 31 9 2" xfId="883"/>
    <cellStyle name="標準 31 9 2 2" xfId="2420"/>
    <cellStyle name="標準 31 9 2 2 2" xfId="5120"/>
    <cellStyle name="標準 31 9 2 2 2 2" xfId="10386"/>
    <cellStyle name="標準 31 9 2 2 3" xfId="7687"/>
    <cellStyle name="標準 31 9 2 3" xfId="5121"/>
    <cellStyle name="標準 31 9 2 3 2" xfId="10387"/>
    <cellStyle name="標準 31 9 2 4" xfId="6150"/>
    <cellStyle name="標準 31 9 3" xfId="1907"/>
    <cellStyle name="標準 31 9 3 2" xfId="5122"/>
    <cellStyle name="標準 31 9 3 2 2" xfId="10388"/>
    <cellStyle name="標準 31 9 3 3" xfId="7174"/>
    <cellStyle name="標準 31 9 4" xfId="1418"/>
    <cellStyle name="標準 31 9 4 2" xfId="5123"/>
    <cellStyle name="標準 31 9 4 2 2" xfId="10389"/>
    <cellStyle name="標準 31 9 4 3" xfId="6685"/>
    <cellStyle name="標準 31 9 5" xfId="5124"/>
    <cellStyle name="標準 31 9 5 2" xfId="10390"/>
    <cellStyle name="標準 31 9 6" xfId="5637"/>
    <cellStyle name="標準 32" xfId="149"/>
    <cellStyle name="標準 32 2" xfId="154"/>
    <cellStyle name="標準 32 3" xfId="258"/>
    <cellStyle name="標準 32 3 2" xfId="771"/>
    <cellStyle name="標準 32 3 2 2" xfId="2308"/>
    <cellStyle name="標準 32 3 2 2 2" xfId="5125"/>
    <cellStyle name="標準 32 3 2 2 2 2" xfId="10391"/>
    <cellStyle name="標準 32 3 2 2 3" xfId="7575"/>
    <cellStyle name="標準 32 3 2 3" xfId="5126"/>
    <cellStyle name="標準 32 3 2 3 2" xfId="10392"/>
    <cellStyle name="標準 32 3 2 4" xfId="6038"/>
    <cellStyle name="標準 32 3 3" xfId="1795"/>
    <cellStyle name="標準 32 3 3 2" xfId="5127"/>
    <cellStyle name="標準 32 3 3 2 2" xfId="10393"/>
    <cellStyle name="標準 32 3 3 3" xfId="5128"/>
    <cellStyle name="標準 32 3 3 3 2" xfId="10394"/>
    <cellStyle name="標準 32 3 3 4" xfId="7062"/>
    <cellStyle name="標準 32 3 4" xfId="1306"/>
    <cellStyle name="標準 32 3 4 2" xfId="5129"/>
    <cellStyle name="標準 32 3 4 2 2" xfId="10395"/>
    <cellStyle name="標準 32 3 4 3" xfId="6573"/>
    <cellStyle name="標準 32 3 5" xfId="5130"/>
    <cellStyle name="標準 32 3 5 2" xfId="10396"/>
    <cellStyle name="標準 32 3 6" xfId="5525"/>
    <cellStyle name="標準 32 4" xfId="666"/>
    <cellStyle name="標準 32 4 2" xfId="2203"/>
    <cellStyle name="標準 32 4 2 2" xfId="5131"/>
    <cellStyle name="標準 32 4 2 2 2" xfId="10397"/>
    <cellStyle name="標準 32 4 2 3" xfId="5132"/>
    <cellStyle name="標準 32 4 2 3 2" xfId="10398"/>
    <cellStyle name="標準 32 4 2 4" xfId="7470"/>
    <cellStyle name="標準 32 4 3" xfId="1201"/>
    <cellStyle name="標準 32 4 3 2" xfId="5133"/>
    <cellStyle name="標準 32 4 3 2 2" xfId="10399"/>
    <cellStyle name="標準 32 4 3 3" xfId="6468"/>
    <cellStyle name="標準 32 4 4" xfId="5134"/>
    <cellStyle name="標準 32 4 4 2" xfId="10400"/>
    <cellStyle name="標準 32 4 5" xfId="5933"/>
    <cellStyle name="標準 32 5" xfId="473"/>
    <cellStyle name="標準 32 5 2" xfId="2013"/>
    <cellStyle name="標準 32 5 2 2" xfId="5135"/>
    <cellStyle name="標準 32 5 2 2 2" xfId="10401"/>
    <cellStyle name="標準 32 5 2 3" xfId="7280"/>
    <cellStyle name="標準 32 5 3" xfId="5136"/>
    <cellStyle name="標準 32 5 3 2" xfId="10402"/>
    <cellStyle name="標準 32 5 4" xfId="5740"/>
    <cellStyle name="標準 32 6" xfId="1690"/>
    <cellStyle name="標準 32 6 2" xfId="5137"/>
    <cellStyle name="標準 32 6 2 2" xfId="10403"/>
    <cellStyle name="標準 32 6 3" xfId="6957"/>
    <cellStyle name="標準 32 7" xfId="1008"/>
    <cellStyle name="標準 32 7 2" xfId="5138"/>
    <cellStyle name="標準 32 7 2 2" xfId="10404"/>
    <cellStyle name="標準 32 7 3" xfId="6275"/>
    <cellStyle name="標準 32 8" xfId="5139"/>
    <cellStyle name="標準 32 8 2" xfId="10405"/>
    <cellStyle name="標準 32 9" xfId="5420"/>
    <cellStyle name="標準 33" xfId="150"/>
    <cellStyle name="標準 33 10" xfId="434"/>
    <cellStyle name="標準 33 10 2" xfId="925"/>
    <cellStyle name="標準 33 10 2 2" xfId="2462"/>
    <cellStyle name="標準 33 10 2 2 2" xfId="5140"/>
    <cellStyle name="標準 33 10 2 2 2 2" xfId="10406"/>
    <cellStyle name="標準 33 10 2 2 3" xfId="7729"/>
    <cellStyle name="標準 33 10 2 3" xfId="5141"/>
    <cellStyle name="標準 33 10 2 3 2" xfId="10407"/>
    <cellStyle name="標準 33 10 2 4" xfId="6192"/>
    <cellStyle name="標準 33 10 3" xfId="1971"/>
    <cellStyle name="標準 33 10 3 2" xfId="5142"/>
    <cellStyle name="標準 33 10 3 2 2" xfId="10408"/>
    <cellStyle name="標準 33 10 3 3" xfId="7238"/>
    <cellStyle name="標準 33 10 4" xfId="1460"/>
    <cellStyle name="標準 33 10 4 2" xfId="5143"/>
    <cellStyle name="標準 33 10 4 2 2" xfId="10409"/>
    <cellStyle name="標準 33 10 4 3" xfId="6727"/>
    <cellStyle name="標準 33 10 5" xfId="5144"/>
    <cellStyle name="標準 33 10 5 2" xfId="10410"/>
    <cellStyle name="標準 33 10 6" xfId="5701"/>
    <cellStyle name="標準 33 11" xfId="947"/>
    <cellStyle name="標準 33 11 2" xfId="1998"/>
    <cellStyle name="標準 33 11 2 2" xfId="5145"/>
    <cellStyle name="標準 33 11 2 2 2" xfId="10411"/>
    <cellStyle name="標準 33 11 2 3" xfId="5146"/>
    <cellStyle name="標準 33 11 2 3 2" xfId="10412"/>
    <cellStyle name="標準 33 11 2 4" xfId="7265"/>
    <cellStyle name="標準 33 11 3" xfId="1482"/>
    <cellStyle name="標準 33 11 3 2" xfId="5147"/>
    <cellStyle name="標準 33 11 3 2 2" xfId="10413"/>
    <cellStyle name="標準 33 11 3 3" xfId="6749"/>
    <cellStyle name="標準 33 11 4" xfId="5148"/>
    <cellStyle name="標準 33 11 4 2" xfId="10414"/>
    <cellStyle name="標準 33 11 5" xfId="6214"/>
    <cellStyle name="標準 33 12" xfId="969"/>
    <cellStyle name="標準 33 12 2" xfId="2500"/>
    <cellStyle name="標準 33 12 2 2" xfId="5149"/>
    <cellStyle name="標準 33 12 2 2 2" xfId="10415"/>
    <cellStyle name="標準 33 12 2 3" xfId="7767"/>
    <cellStyle name="標準 33 12 3" xfId="1504"/>
    <cellStyle name="標準 33 12 3 2" xfId="5150"/>
    <cellStyle name="標準 33 12 3 2 2" xfId="10416"/>
    <cellStyle name="標準 33 12 3 3" xfId="6771"/>
    <cellStyle name="標準 33 12 4" xfId="5151"/>
    <cellStyle name="標準 33 12 4 2" xfId="10417"/>
    <cellStyle name="標準 33 12 5" xfId="6236"/>
    <cellStyle name="標準 33 13" xfId="474"/>
    <cellStyle name="標準 33 13 2" xfId="1691"/>
    <cellStyle name="標準 33 13 2 2" xfId="5152"/>
    <cellStyle name="標準 33 13 2 2 2" xfId="10418"/>
    <cellStyle name="標準 33 13 2 3" xfId="6958"/>
    <cellStyle name="標準 33 13 3" xfId="5153"/>
    <cellStyle name="標準 33 13 3 2" xfId="10419"/>
    <cellStyle name="標準 33 13 4" xfId="5741"/>
    <cellStyle name="標準 33 14" xfId="1009"/>
    <cellStyle name="標準 33 14 2" xfId="5154"/>
    <cellStyle name="標準 33 14 2 2" xfId="10420"/>
    <cellStyle name="標準 33 14 3" xfId="6276"/>
    <cellStyle name="標準 33 15" xfId="2524"/>
    <cellStyle name="標準 33 15 2" xfId="7791"/>
    <cellStyle name="標準 33 16" xfId="2546"/>
    <cellStyle name="標準 33 16 2" xfId="7813"/>
    <cellStyle name="標準 33 17" xfId="2568"/>
    <cellStyle name="標準 33 17 2" xfId="7835"/>
    <cellStyle name="標準 33 18" xfId="5155"/>
    <cellStyle name="標準 33 18 2" xfId="10421"/>
    <cellStyle name="標準 33 19" xfId="5336"/>
    <cellStyle name="標準 33 19 2" xfId="10602"/>
    <cellStyle name="標準 33 2" xfId="175"/>
    <cellStyle name="標準 33 2 2" xfId="280"/>
    <cellStyle name="標準 33 2 2 2" xfId="793"/>
    <cellStyle name="標準 33 2 2 2 2" xfId="2330"/>
    <cellStyle name="標準 33 2 2 2 2 2" xfId="5156"/>
    <cellStyle name="標準 33 2 2 2 2 2 2" xfId="10422"/>
    <cellStyle name="標準 33 2 2 2 2 3" xfId="7597"/>
    <cellStyle name="標準 33 2 2 2 3" xfId="5157"/>
    <cellStyle name="標準 33 2 2 2 3 2" xfId="10423"/>
    <cellStyle name="標準 33 2 2 2 4" xfId="6060"/>
    <cellStyle name="標準 33 2 2 3" xfId="1817"/>
    <cellStyle name="標準 33 2 2 3 2" xfId="5158"/>
    <cellStyle name="標準 33 2 2 3 2 2" xfId="10424"/>
    <cellStyle name="標準 33 2 2 3 3" xfId="5159"/>
    <cellStyle name="標準 33 2 2 3 3 2" xfId="10425"/>
    <cellStyle name="標準 33 2 2 3 4" xfId="7084"/>
    <cellStyle name="標準 33 2 2 4" xfId="1328"/>
    <cellStyle name="標準 33 2 2 4 2" xfId="5160"/>
    <cellStyle name="標準 33 2 2 4 2 2" xfId="10426"/>
    <cellStyle name="標準 33 2 2 4 3" xfId="6595"/>
    <cellStyle name="標準 33 2 2 5" xfId="5161"/>
    <cellStyle name="標準 33 2 2 5 2" xfId="10427"/>
    <cellStyle name="標準 33 2 2 6" xfId="5547"/>
    <cellStyle name="標準 33 2 3" xfId="688"/>
    <cellStyle name="標準 33 2 3 2" xfId="2225"/>
    <cellStyle name="標準 33 2 3 2 2" xfId="5162"/>
    <cellStyle name="標準 33 2 3 2 2 2" xfId="10428"/>
    <cellStyle name="標準 33 2 3 2 3" xfId="5163"/>
    <cellStyle name="標準 33 2 3 2 3 2" xfId="10429"/>
    <cellStyle name="標準 33 2 3 2 4" xfId="7492"/>
    <cellStyle name="標準 33 2 3 3" xfId="1223"/>
    <cellStyle name="標準 33 2 3 3 2" xfId="5164"/>
    <cellStyle name="標準 33 2 3 3 2 2" xfId="10430"/>
    <cellStyle name="標準 33 2 3 3 3" xfId="6490"/>
    <cellStyle name="標準 33 2 3 4" xfId="5165"/>
    <cellStyle name="標準 33 2 3 4 2" xfId="10431"/>
    <cellStyle name="標準 33 2 3 5" xfId="5955"/>
    <cellStyle name="標準 33 2 4" xfId="495"/>
    <cellStyle name="標準 33 2 4 2" xfId="2033"/>
    <cellStyle name="標準 33 2 4 2 2" xfId="5166"/>
    <cellStyle name="標準 33 2 4 2 2 2" xfId="10432"/>
    <cellStyle name="標準 33 2 4 2 3" xfId="7300"/>
    <cellStyle name="標準 33 2 4 3" xfId="5167"/>
    <cellStyle name="標準 33 2 4 3 2" xfId="10433"/>
    <cellStyle name="標準 33 2 4 4" xfId="5762"/>
    <cellStyle name="標準 33 2 5" xfId="1712"/>
    <cellStyle name="標準 33 2 5 2" xfId="5168"/>
    <cellStyle name="標準 33 2 5 2 2" xfId="10434"/>
    <cellStyle name="標準 33 2 5 3" xfId="6979"/>
    <cellStyle name="標準 33 2 6" xfId="1030"/>
    <cellStyle name="標準 33 2 6 2" xfId="5169"/>
    <cellStyle name="標準 33 2 6 2 2" xfId="10435"/>
    <cellStyle name="標準 33 2 6 3" xfId="6297"/>
    <cellStyle name="標準 33 2 7" xfId="5170"/>
    <cellStyle name="標準 33 2 7 2" xfId="10436"/>
    <cellStyle name="標準 33 2 8" xfId="5442"/>
    <cellStyle name="標準 33 20" xfId="5358"/>
    <cellStyle name="標準 33 20 2" xfId="10624"/>
    <cellStyle name="標準 33 21" xfId="10646"/>
    <cellStyle name="標準 33 22" xfId="5421"/>
    <cellStyle name="標準 33 3" xfId="197"/>
    <cellStyle name="標準 33 3 2" xfId="302"/>
    <cellStyle name="標準 33 3 2 2" xfId="815"/>
    <cellStyle name="標準 33 3 2 2 2" xfId="2352"/>
    <cellStyle name="標準 33 3 2 2 2 2" xfId="5171"/>
    <cellStyle name="標準 33 3 2 2 2 2 2" xfId="10437"/>
    <cellStyle name="標準 33 3 2 2 2 3" xfId="7619"/>
    <cellStyle name="標準 33 3 2 2 3" xfId="5172"/>
    <cellStyle name="標準 33 3 2 2 3 2" xfId="10438"/>
    <cellStyle name="標準 33 3 2 2 4" xfId="6082"/>
    <cellStyle name="標準 33 3 2 3" xfId="1839"/>
    <cellStyle name="標準 33 3 2 3 2" xfId="5173"/>
    <cellStyle name="標準 33 3 2 3 2 2" xfId="10439"/>
    <cellStyle name="標準 33 3 2 3 3" xfId="5174"/>
    <cellStyle name="標準 33 3 2 3 3 2" xfId="10440"/>
    <cellStyle name="標準 33 3 2 3 4" xfId="7106"/>
    <cellStyle name="標準 33 3 2 4" xfId="1350"/>
    <cellStyle name="標準 33 3 2 4 2" xfId="5175"/>
    <cellStyle name="標準 33 3 2 4 2 2" xfId="10441"/>
    <cellStyle name="標準 33 3 2 4 3" xfId="6617"/>
    <cellStyle name="標準 33 3 2 5" xfId="5176"/>
    <cellStyle name="標準 33 3 2 5 2" xfId="10442"/>
    <cellStyle name="標準 33 3 2 6" xfId="5569"/>
    <cellStyle name="標準 33 3 3" xfId="710"/>
    <cellStyle name="標準 33 3 3 2" xfId="2247"/>
    <cellStyle name="標準 33 3 3 2 2" xfId="5177"/>
    <cellStyle name="標準 33 3 3 2 2 2" xfId="10443"/>
    <cellStyle name="標準 33 3 3 2 3" xfId="5178"/>
    <cellStyle name="標準 33 3 3 2 3 2" xfId="10444"/>
    <cellStyle name="標準 33 3 3 2 4" xfId="7514"/>
    <cellStyle name="標準 33 3 3 3" xfId="1245"/>
    <cellStyle name="標準 33 3 3 3 2" xfId="5179"/>
    <cellStyle name="標準 33 3 3 3 2 2" xfId="10445"/>
    <cellStyle name="標準 33 3 3 3 3" xfId="6512"/>
    <cellStyle name="標準 33 3 3 4" xfId="5180"/>
    <cellStyle name="標準 33 3 3 4 2" xfId="10446"/>
    <cellStyle name="標準 33 3 3 5" xfId="5977"/>
    <cellStyle name="標準 33 3 4" xfId="517"/>
    <cellStyle name="標準 33 3 4 2" xfId="2054"/>
    <cellStyle name="標準 33 3 4 2 2" xfId="5181"/>
    <cellStyle name="標準 33 3 4 2 2 2" xfId="10447"/>
    <cellStyle name="標準 33 3 4 2 3" xfId="7321"/>
    <cellStyle name="標準 33 3 4 3" xfId="5182"/>
    <cellStyle name="標準 33 3 4 3 2" xfId="10448"/>
    <cellStyle name="標準 33 3 4 4" xfId="5784"/>
    <cellStyle name="標準 33 3 5" xfId="1734"/>
    <cellStyle name="標準 33 3 5 2" xfId="5183"/>
    <cellStyle name="標準 33 3 5 2 2" xfId="10449"/>
    <cellStyle name="標準 33 3 5 3" xfId="7001"/>
    <cellStyle name="標準 33 3 6" xfId="1052"/>
    <cellStyle name="標準 33 3 6 2" xfId="5184"/>
    <cellStyle name="標準 33 3 6 2 2" xfId="10450"/>
    <cellStyle name="標準 33 3 6 3" xfId="6319"/>
    <cellStyle name="標準 33 3 7" xfId="5185"/>
    <cellStyle name="標準 33 3 7 2" xfId="10451"/>
    <cellStyle name="標準 33 3 8" xfId="5464"/>
    <cellStyle name="標準 33 4" xfId="219"/>
    <cellStyle name="標準 33 4 2" xfId="324"/>
    <cellStyle name="標準 33 4 2 2" xfId="837"/>
    <cellStyle name="標準 33 4 2 2 2" xfId="2374"/>
    <cellStyle name="標準 33 4 2 2 2 2" xfId="5186"/>
    <cellStyle name="標準 33 4 2 2 2 2 2" xfId="10452"/>
    <cellStyle name="標準 33 4 2 2 2 3" xfId="7641"/>
    <cellStyle name="標準 33 4 2 2 3" xfId="5187"/>
    <cellStyle name="標準 33 4 2 2 3 2" xfId="10453"/>
    <cellStyle name="標準 33 4 2 2 4" xfId="6104"/>
    <cellStyle name="標準 33 4 2 3" xfId="1861"/>
    <cellStyle name="標準 33 4 2 3 2" xfId="5188"/>
    <cellStyle name="標準 33 4 2 3 2 2" xfId="10454"/>
    <cellStyle name="標準 33 4 2 3 3" xfId="5189"/>
    <cellStyle name="標準 33 4 2 3 3 2" xfId="10455"/>
    <cellStyle name="標準 33 4 2 3 4" xfId="7128"/>
    <cellStyle name="標準 33 4 2 4" xfId="1372"/>
    <cellStyle name="標準 33 4 2 4 2" xfId="5190"/>
    <cellStyle name="標準 33 4 2 4 2 2" xfId="10456"/>
    <cellStyle name="標準 33 4 2 4 3" xfId="6639"/>
    <cellStyle name="標準 33 4 2 5" xfId="5191"/>
    <cellStyle name="標準 33 4 2 5 2" xfId="10457"/>
    <cellStyle name="標準 33 4 2 6" xfId="5591"/>
    <cellStyle name="標準 33 4 3" xfId="732"/>
    <cellStyle name="標準 33 4 3 2" xfId="2269"/>
    <cellStyle name="標準 33 4 3 2 2" xfId="5192"/>
    <cellStyle name="標準 33 4 3 2 2 2" xfId="10458"/>
    <cellStyle name="標準 33 4 3 2 3" xfId="5193"/>
    <cellStyle name="標準 33 4 3 2 3 2" xfId="10459"/>
    <cellStyle name="標準 33 4 3 2 4" xfId="7536"/>
    <cellStyle name="標準 33 4 3 3" xfId="1267"/>
    <cellStyle name="標準 33 4 3 3 2" xfId="5194"/>
    <cellStyle name="標準 33 4 3 3 2 2" xfId="10460"/>
    <cellStyle name="標準 33 4 3 3 3" xfId="6534"/>
    <cellStyle name="標準 33 4 3 4" xfId="5195"/>
    <cellStyle name="標準 33 4 3 4 2" xfId="10461"/>
    <cellStyle name="標準 33 4 3 5" xfId="5999"/>
    <cellStyle name="標準 33 4 4" xfId="539"/>
    <cellStyle name="標準 33 4 4 2" xfId="2076"/>
    <cellStyle name="標準 33 4 4 2 2" xfId="5196"/>
    <cellStyle name="標準 33 4 4 2 2 2" xfId="10462"/>
    <cellStyle name="標準 33 4 4 2 3" xfId="7343"/>
    <cellStyle name="標準 33 4 4 3" xfId="5197"/>
    <cellStyle name="標準 33 4 4 3 2" xfId="10463"/>
    <cellStyle name="標準 33 4 4 4" xfId="5806"/>
    <cellStyle name="標準 33 4 5" xfId="1756"/>
    <cellStyle name="標準 33 4 5 2" xfId="5198"/>
    <cellStyle name="標準 33 4 5 2 2" xfId="10464"/>
    <cellStyle name="標準 33 4 5 3" xfId="7023"/>
    <cellStyle name="標準 33 4 6" xfId="1074"/>
    <cellStyle name="標準 33 4 6 2" xfId="5199"/>
    <cellStyle name="標準 33 4 6 2 2" xfId="10465"/>
    <cellStyle name="標準 33 4 6 3" xfId="6341"/>
    <cellStyle name="標準 33 4 7" xfId="5200"/>
    <cellStyle name="標準 33 4 7 2" xfId="10466"/>
    <cellStyle name="標準 33 4 8" xfId="5486"/>
    <cellStyle name="標準 33 5" xfId="346"/>
    <cellStyle name="標準 33 5 2" xfId="859"/>
    <cellStyle name="標準 33 5 2 2" xfId="2396"/>
    <cellStyle name="標準 33 5 2 2 2" xfId="5201"/>
    <cellStyle name="標準 33 5 2 2 2 2" xfId="10467"/>
    <cellStyle name="標準 33 5 2 2 3" xfId="5202"/>
    <cellStyle name="標準 33 5 2 2 3 2" xfId="10468"/>
    <cellStyle name="標準 33 5 2 2 4" xfId="7663"/>
    <cellStyle name="標準 33 5 2 3" xfId="1394"/>
    <cellStyle name="標準 33 5 2 3 2" xfId="5203"/>
    <cellStyle name="標準 33 5 2 3 2 2" xfId="10469"/>
    <cellStyle name="標準 33 5 2 3 3" xfId="6661"/>
    <cellStyle name="標準 33 5 2 4" xfId="5204"/>
    <cellStyle name="標準 33 5 2 4 2" xfId="10470"/>
    <cellStyle name="標準 33 5 2 5" xfId="6126"/>
    <cellStyle name="標準 33 5 3" xfId="561"/>
    <cellStyle name="標準 33 5 3 2" xfId="2098"/>
    <cellStyle name="標準 33 5 3 2 2" xfId="5205"/>
    <cellStyle name="標準 33 5 3 2 2 2" xfId="10471"/>
    <cellStyle name="標準 33 5 3 2 3" xfId="7365"/>
    <cellStyle name="標準 33 5 3 3" xfId="5206"/>
    <cellStyle name="標準 33 5 3 3 2" xfId="10472"/>
    <cellStyle name="標準 33 5 3 4" xfId="5828"/>
    <cellStyle name="標準 33 5 4" xfId="1883"/>
    <cellStyle name="標準 33 5 4 2" xfId="5207"/>
    <cellStyle name="標準 33 5 4 2 2" xfId="10473"/>
    <cellStyle name="標準 33 5 4 3" xfId="7150"/>
    <cellStyle name="標準 33 5 5" xfId="1096"/>
    <cellStyle name="標準 33 5 5 2" xfId="5208"/>
    <cellStyle name="標準 33 5 5 2 2" xfId="10474"/>
    <cellStyle name="標準 33 5 5 3" xfId="6363"/>
    <cellStyle name="標準 33 5 6" xfId="5209"/>
    <cellStyle name="標準 33 5 6 2" xfId="10475"/>
    <cellStyle name="標準 33 5 7" xfId="5613"/>
    <cellStyle name="標準 33 6" xfId="368"/>
    <cellStyle name="標準 33 6 2" xfId="881"/>
    <cellStyle name="標準 33 6 2 2" xfId="2418"/>
    <cellStyle name="標準 33 6 2 2 2" xfId="5210"/>
    <cellStyle name="標準 33 6 2 2 2 2" xfId="10476"/>
    <cellStyle name="標準 33 6 2 2 3" xfId="7685"/>
    <cellStyle name="標準 33 6 2 3" xfId="1416"/>
    <cellStyle name="標準 33 6 2 3 2" xfId="5211"/>
    <cellStyle name="標準 33 6 2 3 2 2" xfId="10477"/>
    <cellStyle name="標準 33 6 2 3 3" xfId="6683"/>
    <cellStyle name="標準 33 6 2 4" xfId="5212"/>
    <cellStyle name="標準 33 6 2 4 2" xfId="10478"/>
    <cellStyle name="標準 33 6 2 5" xfId="6148"/>
    <cellStyle name="標準 33 6 3" xfId="583"/>
    <cellStyle name="標準 33 6 3 2" xfId="2120"/>
    <cellStyle name="標準 33 6 3 2 2" xfId="5213"/>
    <cellStyle name="標準 33 6 3 2 2 2" xfId="10479"/>
    <cellStyle name="標準 33 6 3 2 3" xfId="7387"/>
    <cellStyle name="標準 33 6 3 3" xfId="5214"/>
    <cellStyle name="標準 33 6 3 3 2" xfId="10480"/>
    <cellStyle name="標準 33 6 3 4" xfId="5850"/>
    <cellStyle name="標準 33 6 4" xfId="1796"/>
    <cellStyle name="標準 33 6 4 2" xfId="5215"/>
    <cellStyle name="標準 33 6 4 2 2" xfId="10481"/>
    <cellStyle name="標準 33 6 4 3" xfId="7063"/>
    <cellStyle name="標準 33 6 5" xfId="1118"/>
    <cellStyle name="標準 33 6 5 2" xfId="5216"/>
    <cellStyle name="標準 33 6 5 2 2" xfId="10482"/>
    <cellStyle name="標準 33 6 5 3" xfId="6385"/>
    <cellStyle name="標準 33 6 6" xfId="5217"/>
    <cellStyle name="標準 33 6 6 2" xfId="10483"/>
    <cellStyle name="標準 33 6 7" xfId="5635"/>
    <cellStyle name="標準 33 7" xfId="259"/>
    <cellStyle name="標準 33 7 2" xfId="772"/>
    <cellStyle name="標準 33 7 2 2" xfId="2309"/>
    <cellStyle name="標準 33 7 2 2 2" xfId="5218"/>
    <cellStyle name="標準 33 7 2 2 2 2" xfId="10484"/>
    <cellStyle name="標準 33 7 2 2 3" xfId="7576"/>
    <cellStyle name="標準 33 7 2 3" xfId="1307"/>
    <cellStyle name="標準 33 7 2 3 2" xfId="5219"/>
    <cellStyle name="標準 33 7 2 3 2 2" xfId="10485"/>
    <cellStyle name="標準 33 7 2 3 3" xfId="6574"/>
    <cellStyle name="標準 33 7 2 4" xfId="5220"/>
    <cellStyle name="標準 33 7 2 4 2" xfId="10486"/>
    <cellStyle name="標準 33 7 2 5" xfId="6039"/>
    <cellStyle name="標準 33 7 3" xfId="605"/>
    <cellStyle name="標準 33 7 3 2" xfId="2142"/>
    <cellStyle name="標準 33 7 3 2 2" xfId="5221"/>
    <cellStyle name="標準 33 7 3 2 2 2" xfId="10487"/>
    <cellStyle name="標準 33 7 3 2 3" xfId="7409"/>
    <cellStyle name="標準 33 7 3 3" xfId="5222"/>
    <cellStyle name="標準 33 7 3 3 2" xfId="10488"/>
    <cellStyle name="標準 33 7 3 4" xfId="5872"/>
    <cellStyle name="標準 33 7 4" xfId="1905"/>
    <cellStyle name="標準 33 7 4 2" xfId="5223"/>
    <cellStyle name="標準 33 7 4 2 2" xfId="10489"/>
    <cellStyle name="標準 33 7 4 3" xfId="7172"/>
    <cellStyle name="標準 33 7 5" xfId="1140"/>
    <cellStyle name="標準 33 7 5 2" xfId="5224"/>
    <cellStyle name="標準 33 7 5 2 2" xfId="10490"/>
    <cellStyle name="標準 33 7 5 3" xfId="6407"/>
    <cellStyle name="標準 33 7 6" xfId="5225"/>
    <cellStyle name="標準 33 7 6 2" xfId="10491"/>
    <cellStyle name="標準 33 7 7" xfId="5526"/>
    <cellStyle name="標準 33 8" xfId="390"/>
    <cellStyle name="標準 33 8 2" xfId="903"/>
    <cellStyle name="標準 33 8 2 2" xfId="2440"/>
    <cellStyle name="標準 33 8 2 2 2" xfId="5226"/>
    <cellStyle name="標準 33 8 2 2 2 2" xfId="10492"/>
    <cellStyle name="標準 33 8 2 2 3" xfId="7707"/>
    <cellStyle name="標準 33 8 2 3" xfId="5227"/>
    <cellStyle name="標準 33 8 2 3 2" xfId="10493"/>
    <cellStyle name="標準 33 8 2 4" xfId="6170"/>
    <cellStyle name="標準 33 8 3" xfId="1927"/>
    <cellStyle name="標準 33 8 3 2" xfId="5228"/>
    <cellStyle name="標準 33 8 3 2 2" xfId="10494"/>
    <cellStyle name="標準 33 8 3 3" xfId="7194"/>
    <cellStyle name="標準 33 8 4" xfId="1438"/>
    <cellStyle name="標準 33 8 4 2" xfId="5229"/>
    <cellStyle name="標準 33 8 4 2 2" xfId="10495"/>
    <cellStyle name="標準 33 8 4 3" xfId="6705"/>
    <cellStyle name="標準 33 8 5" xfId="5230"/>
    <cellStyle name="標準 33 8 5 2" xfId="10496"/>
    <cellStyle name="標準 33 8 6" xfId="5657"/>
    <cellStyle name="標準 33 9" xfId="412"/>
    <cellStyle name="標準 33 9 2" xfId="667"/>
    <cellStyle name="標準 33 9 2 2" xfId="2204"/>
    <cellStyle name="標準 33 9 2 2 2" xfId="5231"/>
    <cellStyle name="標準 33 9 2 2 2 2" xfId="10497"/>
    <cellStyle name="標準 33 9 2 2 3" xfId="7471"/>
    <cellStyle name="標準 33 9 2 3" xfId="5232"/>
    <cellStyle name="標準 33 9 2 3 2" xfId="10498"/>
    <cellStyle name="標準 33 9 2 4" xfId="5934"/>
    <cellStyle name="標準 33 9 3" xfId="1949"/>
    <cellStyle name="標準 33 9 3 2" xfId="5233"/>
    <cellStyle name="標準 33 9 3 2 2" xfId="10499"/>
    <cellStyle name="標準 33 9 3 3" xfId="7216"/>
    <cellStyle name="標準 33 9 4" xfId="1202"/>
    <cellStyle name="標準 33 9 4 2" xfId="5234"/>
    <cellStyle name="標準 33 9 4 2 2" xfId="10500"/>
    <cellStyle name="標準 33 9 4 3" xfId="6469"/>
    <cellStyle name="標準 33 9 5" xfId="5235"/>
    <cellStyle name="標準 33 9 5 2" xfId="10501"/>
    <cellStyle name="標準 33 9 6" xfId="5679"/>
    <cellStyle name="標準 34" xfId="176"/>
    <cellStyle name="標準 34 10" xfId="948"/>
    <cellStyle name="標準 34 10 2" xfId="1999"/>
    <cellStyle name="標準 34 10 2 2" xfId="5236"/>
    <cellStyle name="標準 34 10 2 2 2" xfId="10502"/>
    <cellStyle name="標準 34 10 2 3" xfId="5237"/>
    <cellStyle name="標準 34 10 2 3 2" xfId="10503"/>
    <cellStyle name="標準 34 10 2 4" xfId="7266"/>
    <cellStyle name="標準 34 10 3" xfId="1483"/>
    <cellStyle name="標準 34 10 3 2" xfId="5238"/>
    <cellStyle name="標準 34 10 3 2 2" xfId="10504"/>
    <cellStyle name="標準 34 10 3 3" xfId="6750"/>
    <cellStyle name="標準 34 10 4" xfId="5239"/>
    <cellStyle name="標準 34 10 4 2" xfId="10505"/>
    <cellStyle name="標準 34 10 5" xfId="6215"/>
    <cellStyle name="標準 34 11" xfId="970"/>
    <cellStyle name="標準 34 11 2" xfId="2501"/>
    <cellStyle name="標準 34 11 2 2" xfId="5240"/>
    <cellStyle name="標準 34 11 2 2 2" xfId="10506"/>
    <cellStyle name="標準 34 11 2 3" xfId="7768"/>
    <cellStyle name="標準 34 11 3" xfId="1505"/>
    <cellStyle name="標準 34 11 3 2" xfId="5241"/>
    <cellStyle name="標準 34 11 3 2 2" xfId="10507"/>
    <cellStyle name="標準 34 11 3 3" xfId="6772"/>
    <cellStyle name="標準 34 11 4" xfId="5242"/>
    <cellStyle name="標準 34 11 4 2" xfId="10508"/>
    <cellStyle name="標準 34 11 5" xfId="6237"/>
    <cellStyle name="標準 34 12" xfId="496"/>
    <cellStyle name="標準 34 12 2" xfId="1713"/>
    <cellStyle name="標準 34 12 2 2" xfId="5243"/>
    <cellStyle name="標準 34 12 2 2 2" xfId="10509"/>
    <cellStyle name="標準 34 12 2 3" xfId="6980"/>
    <cellStyle name="標準 34 12 3" xfId="5244"/>
    <cellStyle name="標準 34 12 3 2" xfId="10510"/>
    <cellStyle name="標準 34 12 4" xfId="5763"/>
    <cellStyle name="標準 34 13" xfId="1031"/>
    <cellStyle name="標準 34 13 2" xfId="5245"/>
    <cellStyle name="標準 34 13 2 2" xfId="10511"/>
    <cellStyle name="標準 34 13 3" xfId="6298"/>
    <cellStyle name="標準 34 14" xfId="2525"/>
    <cellStyle name="標準 34 14 2" xfId="7792"/>
    <cellStyle name="標準 34 15" xfId="2503"/>
    <cellStyle name="標準 34 15 2" xfId="7770"/>
    <cellStyle name="標準 34 16" xfId="2547"/>
    <cellStyle name="標準 34 16 2" xfId="7814"/>
    <cellStyle name="標準 34 17" xfId="2569"/>
    <cellStyle name="標準 34 17 2" xfId="7836"/>
    <cellStyle name="標準 34 18" xfId="5337"/>
    <cellStyle name="標準 34 18 2" xfId="10603"/>
    <cellStyle name="標準 34 19" xfId="5359"/>
    <cellStyle name="標準 34 19 2" xfId="10625"/>
    <cellStyle name="標準 34 2" xfId="198"/>
    <cellStyle name="標準 34 2 2" xfId="303"/>
    <cellStyle name="標準 34 2 2 2" xfId="816"/>
    <cellStyle name="標準 34 2 2 2 2" xfId="2353"/>
    <cellStyle name="標準 34 2 2 2 2 2" xfId="5246"/>
    <cellStyle name="標準 34 2 2 2 2 2 2" xfId="10512"/>
    <cellStyle name="標準 34 2 2 2 2 3" xfId="7620"/>
    <cellStyle name="標準 34 2 2 2 3" xfId="5247"/>
    <cellStyle name="標準 34 2 2 2 3 2" xfId="10513"/>
    <cellStyle name="標準 34 2 2 2 4" xfId="6083"/>
    <cellStyle name="標準 34 2 2 3" xfId="1840"/>
    <cellStyle name="標準 34 2 2 3 2" xfId="5248"/>
    <cellStyle name="標準 34 2 2 3 2 2" xfId="10514"/>
    <cellStyle name="標準 34 2 2 3 3" xfId="5249"/>
    <cellStyle name="標準 34 2 2 3 3 2" xfId="10515"/>
    <cellStyle name="標準 34 2 2 3 4" xfId="7107"/>
    <cellStyle name="標準 34 2 2 4" xfId="1351"/>
    <cellStyle name="標準 34 2 2 4 2" xfId="5250"/>
    <cellStyle name="標準 34 2 2 4 2 2" xfId="10516"/>
    <cellStyle name="標準 34 2 2 4 3" xfId="6618"/>
    <cellStyle name="標準 34 2 2 5" xfId="5251"/>
    <cellStyle name="標準 34 2 2 5 2" xfId="10517"/>
    <cellStyle name="標準 34 2 2 6" xfId="5570"/>
    <cellStyle name="標準 34 2 3" xfId="711"/>
    <cellStyle name="標準 34 2 3 2" xfId="2248"/>
    <cellStyle name="標準 34 2 3 2 2" xfId="5252"/>
    <cellStyle name="標準 34 2 3 2 2 2" xfId="10518"/>
    <cellStyle name="標準 34 2 3 2 3" xfId="5253"/>
    <cellStyle name="標準 34 2 3 2 3 2" xfId="10519"/>
    <cellStyle name="標準 34 2 3 2 4" xfId="7515"/>
    <cellStyle name="標準 34 2 3 3" xfId="1246"/>
    <cellStyle name="標準 34 2 3 3 2" xfId="5254"/>
    <cellStyle name="標準 34 2 3 3 2 2" xfId="10520"/>
    <cellStyle name="標準 34 2 3 3 3" xfId="6513"/>
    <cellStyle name="標準 34 2 3 4" xfId="5255"/>
    <cellStyle name="標準 34 2 3 4 2" xfId="10521"/>
    <cellStyle name="標準 34 2 3 5" xfId="5978"/>
    <cellStyle name="標準 34 2 4" xfId="518"/>
    <cellStyle name="標準 34 2 4 2" xfId="2055"/>
    <cellStyle name="標準 34 2 4 2 2" xfId="5256"/>
    <cellStyle name="標準 34 2 4 2 2 2" xfId="10522"/>
    <cellStyle name="標準 34 2 4 2 3" xfId="7322"/>
    <cellStyle name="標準 34 2 4 3" xfId="5257"/>
    <cellStyle name="標準 34 2 4 3 2" xfId="10523"/>
    <cellStyle name="標準 34 2 4 4" xfId="5785"/>
    <cellStyle name="標準 34 2 5" xfId="1735"/>
    <cellStyle name="標準 34 2 5 2" xfId="5258"/>
    <cellStyle name="標準 34 2 5 2 2" xfId="10524"/>
    <cellStyle name="標準 34 2 5 3" xfId="7002"/>
    <cellStyle name="標準 34 2 6" xfId="1053"/>
    <cellStyle name="標準 34 2 6 2" xfId="5259"/>
    <cellStyle name="標準 34 2 6 2 2" xfId="10525"/>
    <cellStyle name="標準 34 2 6 3" xfId="6320"/>
    <cellStyle name="標準 34 2 7" xfId="5260"/>
    <cellStyle name="標準 34 2 7 2" xfId="10526"/>
    <cellStyle name="標準 34 2 8" xfId="5465"/>
    <cellStyle name="標準 34 20" xfId="10647"/>
    <cellStyle name="標準 34 21" xfId="5443"/>
    <cellStyle name="標準 34 3" xfId="220"/>
    <cellStyle name="標準 34 3 2" xfId="325"/>
    <cellStyle name="標準 34 3 2 2" xfId="838"/>
    <cellStyle name="標準 34 3 2 2 2" xfId="2375"/>
    <cellStyle name="標準 34 3 2 2 2 2" xfId="5261"/>
    <cellStyle name="標準 34 3 2 2 2 2 2" xfId="10527"/>
    <cellStyle name="標準 34 3 2 2 2 3" xfId="7642"/>
    <cellStyle name="標準 34 3 2 2 3" xfId="5262"/>
    <cellStyle name="標準 34 3 2 2 3 2" xfId="10528"/>
    <cellStyle name="標準 34 3 2 2 4" xfId="6105"/>
    <cellStyle name="標準 34 3 2 3" xfId="1862"/>
    <cellStyle name="標準 34 3 2 3 2" xfId="5263"/>
    <cellStyle name="標準 34 3 2 3 2 2" xfId="10529"/>
    <cellStyle name="標準 34 3 2 3 3" xfId="5264"/>
    <cellStyle name="標準 34 3 2 3 3 2" xfId="10530"/>
    <cellStyle name="標準 34 3 2 3 4" xfId="7129"/>
    <cellStyle name="標準 34 3 2 4" xfId="1373"/>
    <cellStyle name="標準 34 3 2 4 2" xfId="5265"/>
    <cellStyle name="標準 34 3 2 4 2 2" xfId="10531"/>
    <cellStyle name="標準 34 3 2 4 3" xfId="6640"/>
    <cellStyle name="標準 34 3 2 5" xfId="5266"/>
    <cellStyle name="標準 34 3 2 5 2" xfId="10532"/>
    <cellStyle name="標準 34 3 2 6" xfId="5592"/>
    <cellStyle name="標準 34 3 3" xfId="733"/>
    <cellStyle name="標準 34 3 3 2" xfId="2270"/>
    <cellStyle name="標準 34 3 3 2 2" xfId="5267"/>
    <cellStyle name="標準 34 3 3 2 2 2" xfId="10533"/>
    <cellStyle name="標準 34 3 3 2 3" xfId="5268"/>
    <cellStyle name="標準 34 3 3 2 3 2" xfId="10534"/>
    <cellStyle name="標準 34 3 3 2 4" xfId="7537"/>
    <cellStyle name="標準 34 3 3 3" xfId="1268"/>
    <cellStyle name="標準 34 3 3 3 2" xfId="5269"/>
    <cellStyle name="標準 34 3 3 3 2 2" xfId="10535"/>
    <cellStyle name="標準 34 3 3 3 3" xfId="6535"/>
    <cellStyle name="標準 34 3 3 4" xfId="5270"/>
    <cellStyle name="標準 34 3 3 4 2" xfId="10536"/>
    <cellStyle name="標準 34 3 3 5" xfId="6000"/>
    <cellStyle name="標準 34 3 4" xfId="540"/>
    <cellStyle name="標準 34 3 4 2" xfId="2077"/>
    <cellStyle name="標準 34 3 4 2 2" xfId="5271"/>
    <cellStyle name="標準 34 3 4 2 2 2" xfId="10537"/>
    <cellStyle name="標準 34 3 4 2 3" xfId="7344"/>
    <cellStyle name="標準 34 3 4 3" xfId="5272"/>
    <cellStyle name="標準 34 3 4 3 2" xfId="10538"/>
    <cellStyle name="標準 34 3 4 4" xfId="5807"/>
    <cellStyle name="標準 34 3 5" xfId="1757"/>
    <cellStyle name="標準 34 3 5 2" xfId="5273"/>
    <cellStyle name="標準 34 3 5 2 2" xfId="10539"/>
    <cellStyle name="標準 34 3 5 3" xfId="7024"/>
    <cellStyle name="標準 34 3 6" xfId="1075"/>
    <cellStyle name="標準 34 3 6 2" xfId="5274"/>
    <cellStyle name="標準 34 3 6 2 2" xfId="10540"/>
    <cellStyle name="標準 34 3 6 3" xfId="6342"/>
    <cellStyle name="標準 34 3 7" xfId="5275"/>
    <cellStyle name="標準 34 3 7 2" xfId="10541"/>
    <cellStyle name="標準 34 3 8" xfId="5487"/>
    <cellStyle name="標準 34 4" xfId="347"/>
    <cellStyle name="標準 34 4 2" xfId="860"/>
    <cellStyle name="標準 34 4 2 2" xfId="2397"/>
    <cellStyle name="標準 34 4 2 2 2" xfId="5276"/>
    <cellStyle name="標準 34 4 2 2 2 2" xfId="10542"/>
    <cellStyle name="標準 34 4 2 2 3" xfId="5277"/>
    <cellStyle name="標準 34 4 2 2 3 2" xfId="10543"/>
    <cellStyle name="標準 34 4 2 2 4" xfId="7664"/>
    <cellStyle name="標準 34 4 2 3" xfId="1395"/>
    <cellStyle name="標準 34 4 2 3 2" xfId="5278"/>
    <cellStyle name="標準 34 4 2 3 2 2" xfId="10544"/>
    <cellStyle name="標準 34 4 2 3 3" xfId="6662"/>
    <cellStyle name="標準 34 4 2 4" xfId="5279"/>
    <cellStyle name="標準 34 4 2 4 2" xfId="10545"/>
    <cellStyle name="標準 34 4 2 5" xfId="6127"/>
    <cellStyle name="標準 34 4 3" xfId="562"/>
    <cellStyle name="標準 34 4 3 2" xfId="2099"/>
    <cellStyle name="標準 34 4 3 2 2" xfId="5280"/>
    <cellStyle name="標準 34 4 3 2 2 2" xfId="10546"/>
    <cellStyle name="標準 34 4 3 2 3" xfId="7366"/>
    <cellStyle name="標準 34 4 3 3" xfId="5281"/>
    <cellStyle name="標準 34 4 3 3 2" xfId="10547"/>
    <cellStyle name="標準 34 4 3 4" xfId="5829"/>
    <cellStyle name="標準 34 4 4" xfId="1884"/>
    <cellStyle name="標準 34 4 4 2" xfId="5282"/>
    <cellStyle name="標準 34 4 4 2 2" xfId="10548"/>
    <cellStyle name="標準 34 4 4 3" xfId="7151"/>
    <cellStyle name="標準 34 4 5" xfId="1097"/>
    <cellStyle name="標準 34 4 5 2" xfId="5283"/>
    <cellStyle name="標準 34 4 5 2 2" xfId="10549"/>
    <cellStyle name="標準 34 4 5 3" xfId="6364"/>
    <cellStyle name="標準 34 4 6" xfId="5284"/>
    <cellStyle name="標準 34 4 6 2" xfId="10550"/>
    <cellStyle name="標準 34 4 7" xfId="5614"/>
    <cellStyle name="標準 34 5" xfId="369"/>
    <cellStyle name="標準 34 5 2" xfId="882"/>
    <cellStyle name="標準 34 5 2 2" xfId="2419"/>
    <cellStyle name="標準 34 5 2 2 2" xfId="5285"/>
    <cellStyle name="標準 34 5 2 2 2 2" xfId="10551"/>
    <cellStyle name="標準 34 5 2 2 3" xfId="7686"/>
    <cellStyle name="標準 34 5 2 3" xfId="1417"/>
    <cellStyle name="標準 34 5 2 3 2" xfId="5286"/>
    <cellStyle name="標準 34 5 2 3 2 2" xfId="10552"/>
    <cellStyle name="標準 34 5 2 3 3" xfId="6684"/>
    <cellStyle name="標準 34 5 2 4" xfId="5287"/>
    <cellStyle name="標準 34 5 2 4 2" xfId="10553"/>
    <cellStyle name="標準 34 5 2 5" xfId="6149"/>
    <cellStyle name="標準 34 5 3" xfId="584"/>
    <cellStyle name="標準 34 5 3 2" xfId="2121"/>
    <cellStyle name="標準 34 5 3 2 2" xfId="5288"/>
    <cellStyle name="標準 34 5 3 2 2 2" xfId="10554"/>
    <cellStyle name="標準 34 5 3 2 3" xfId="7388"/>
    <cellStyle name="標準 34 5 3 3" xfId="5289"/>
    <cellStyle name="標準 34 5 3 3 2" xfId="10555"/>
    <cellStyle name="標準 34 5 3 4" xfId="5851"/>
    <cellStyle name="標準 34 5 4" xfId="1818"/>
    <cellStyle name="標準 34 5 4 2" xfId="5290"/>
    <cellStyle name="標準 34 5 4 2 2" xfId="10556"/>
    <cellStyle name="標準 34 5 4 3" xfId="7085"/>
    <cellStyle name="標準 34 5 5" xfId="1119"/>
    <cellStyle name="標準 34 5 5 2" xfId="5291"/>
    <cellStyle name="標準 34 5 5 2 2" xfId="10557"/>
    <cellStyle name="標準 34 5 5 3" xfId="6386"/>
    <cellStyle name="標準 34 5 6" xfId="5292"/>
    <cellStyle name="標準 34 5 6 2" xfId="10558"/>
    <cellStyle name="標準 34 5 7" xfId="5636"/>
    <cellStyle name="標準 34 6" xfId="281"/>
    <cellStyle name="標準 34 6 2" xfId="794"/>
    <cellStyle name="標準 34 6 2 2" xfId="2331"/>
    <cellStyle name="標準 34 6 2 2 2" xfId="5293"/>
    <cellStyle name="標準 34 6 2 2 2 2" xfId="10559"/>
    <cellStyle name="標準 34 6 2 2 3" xfId="7598"/>
    <cellStyle name="標準 34 6 2 3" xfId="1329"/>
    <cellStyle name="標準 34 6 2 3 2" xfId="5294"/>
    <cellStyle name="標準 34 6 2 3 2 2" xfId="10560"/>
    <cellStyle name="標準 34 6 2 3 3" xfId="6596"/>
    <cellStyle name="標準 34 6 2 4" xfId="5295"/>
    <cellStyle name="標準 34 6 2 4 2" xfId="10561"/>
    <cellStyle name="標準 34 6 2 5" xfId="6061"/>
    <cellStyle name="標準 34 6 3" xfId="606"/>
    <cellStyle name="標準 34 6 3 2" xfId="2143"/>
    <cellStyle name="標準 34 6 3 2 2" xfId="5296"/>
    <cellStyle name="標準 34 6 3 2 2 2" xfId="10562"/>
    <cellStyle name="標準 34 6 3 2 3" xfId="7410"/>
    <cellStyle name="標準 34 6 3 3" xfId="5297"/>
    <cellStyle name="標準 34 6 3 3 2" xfId="10563"/>
    <cellStyle name="標準 34 6 3 4" xfId="5873"/>
    <cellStyle name="標準 34 6 4" xfId="1906"/>
    <cellStyle name="標準 34 6 4 2" xfId="5298"/>
    <cellStyle name="標準 34 6 4 2 2" xfId="10564"/>
    <cellStyle name="標準 34 6 4 3" xfId="7173"/>
    <cellStyle name="標準 34 6 5" xfId="1141"/>
    <cellStyle name="標準 34 6 5 2" xfId="5299"/>
    <cellStyle name="標準 34 6 5 2 2" xfId="10565"/>
    <cellStyle name="標準 34 6 5 3" xfId="6408"/>
    <cellStyle name="標準 34 6 6" xfId="5300"/>
    <cellStyle name="標準 34 6 6 2" xfId="10566"/>
    <cellStyle name="標準 34 6 7" xfId="5548"/>
    <cellStyle name="標準 34 7" xfId="391"/>
    <cellStyle name="標準 34 7 2" xfId="904"/>
    <cellStyle name="標準 34 7 2 2" xfId="2441"/>
    <cellStyle name="標準 34 7 2 2 2" xfId="5301"/>
    <cellStyle name="標準 34 7 2 2 2 2" xfId="10567"/>
    <cellStyle name="標準 34 7 2 2 3" xfId="7708"/>
    <cellStyle name="標準 34 7 2 3" xfId="5302"/>
    <cellStyle name="標準 34 7 2 3 2" xfId="10568"/>
    <cellStyle name="標準 34 7 2 4" xfId="6171"/>
    <cellStyle name="標準 34 7 3" xfId="1928"/>
    <cellStyle name="標準 34 7 3 2" xfId="5303"/>
    <cellStyle name="標準 34 7 3 2 2" xfId="10569"/>
    <cellStyle name="標準 34 7 3 3" xfId="7195"/>
    <cellStyle name="標準 34 7 4" xfId="1439"/>
    <cellStyle name="標準 34 7 4 2" xfId="5304"/>
    <cellStyle name="標準 34 7 4 2 2" xfId="10570"/>
    <cellStyle name="標準 34 7 4 3" xfId="6706"/>
    <cellStyle name="標準 34 7 5" xfId="5305"/>
    <cellStyle name="標準 34 7 5 2" xfId="10571"/>
    <cellStyle name="標準 34 7 6" xfId="5658"/>
    <cellStyle name="標準 34 8" xfId="413"/>
    <cellStyle name="標準 34 8 2" xfId="689"/>
    <cellStyle name="標準 34 8 2 2" xfId="2226"/>
    <cellStyle name="標準 34 8 2 2 2" xfId="5306"/>
    <cellStyle name="標準 34 8 2 2 2 2" xfId="10572"/>
    <cellStyle name="標準 34 8 2 2 3" xfId="7493"/>
    <cellStyle name="標準 34 8 2 3" xfId="5307"/>
    <cellStyle name="標準 34 8 2 3 2" xfId="10573"/>
    <cellStyle name="標準 34 8 2 4" xfId="5956"/>
    <cellStyle name="標準 34 8 3" xfId="1950"/>
    <cellStyle name="標準 34 8 3 2" xfId="5308"/>
    <cellStyle name="標準 34 8 3 2 2" xfId="10574"/>
    <cellStyle name="標準 34 8 3 3" xfId="7217"/>
    <cellStyle name="標準 34 8 4" xfId="1224"/>
    <cellStyle name="標準 34 8 4 2" xfId="5309"/>
    <cellStyle name="標準 34 8 4 2 2" xfId="10575"/>
    <cellStyle name="標準 34 8 4 3" xfId="6491"/>
    <cellStyle name="標準 34 8 5" xfId="5310"/>
    <cellStyle name="標準 34 8 5 2" xfId="10576"/>
    <cellStyle name="標準 34 8 6" xfId="5680"/>
    <cellStyle name="標準 34 9" xfId="435"/>
    <cellStyle name="標準 34 9 2" xfId="926"/>
    <cellStyle name="標準 34 9 2 2" xfId="2463"/>
    <cellStyle name="標準 34 9 2 2 2" xfId="5311"/>
    <cellStyle name="標準 34 9 2 2 2 2" xfId="10577"/>
    <cellStyle name="標準 34 9 2 2 3" xfId="7730"/>
    <cellStyle name="標準 34 9 2 3" xfId="5312"/>
    <cellStyle name="標準 34 9 2 3 2" xfId="10578"/>
    <cellStyle name="標準 34 9 2 4" xfId="6193"/>
    <cellStyle name="標準 34 9 3" xfId="1972"/>
    <cellStyle name="標準 34 9 3 2" xfId="5313"/>
    <cellStyle name="標準 34 9 3 2 2" xfId="10579"/>
    <cellStyle name="標準 34 9 3 3" xfId="7239"/>
    <cellStyle name="標準 34 9 4" xfId="1461"/>
    <cellStyle name="標準 34 9 4 2" xfId="5314"/>
    <cellStyle name="標準 34 9 4 2 2" xfId="10580"/>
    <cellStyle name="標準 34 9 4 3" xfId="6728"/>
    <cellStyle name="標準 34 9 5" xfId="5315"/>
    <cellStyle name="標準 34 9 5 2" xfId="10581"/>
    <cellStyle name="標準 34 9 6" xfId="5702"/>
    <cellStyle name="標準 35" xfId="151"/>
    <cellStyle name="標準 36" xfId="2502"/>
    <cellStyle name="標準 36 2" xfId="7769"/>
    <cellStyle name="標準 37" xfId="10648"/>
    <cellStyle name="標準 38" xfId="10649"/>
    <cellStyle name="標準 39" xfId="10650"/>
    <cellStyle name="標準 4" xfId="46"/>
    <cellStyle name="標準 4 2" xfId="10694"/>
    <cellStyle name="標準 4 3" xfId="10701"/>
    <cellStyle name="標準 4 4" xfId="10709"/>
    <cellStyle name="標準 40" xfId="10653"/>
    <cellStyle name="標準 41" xfId="10654"/>
    <cellStyle name="標準 42" xfId="10655"/>
    <cellStyle name="標準 43" xfId="10658"/>
    <cellStyle name="標準 44" xfId="10659"/>
    <cellStyle name="標準 45" xfId="10660"/>
    <cellStyle name="標準 46" xfId="10661"/>
    <cellStyle name="標準 47" xfId="10662"/>
    <cellStyle name="標準 48" xfId="10663"/>
    <cellStyle name="標準 49" xfId="10666"/>
    <cellStyle name="標準 5" xfId="47"/>
    <cellStyle name="標準 5 2" xfId="82"/>
    <cellStyle name="標準 5 2 2" xfId="10684"/>
    <cellStyle name="標準 5 2 3" xfId="10687"/>
    <cellStyle name="標準 5 2 4" xfId="10690"/>
    <cellStyle name="標準 5 2 5" xfId="10697"/>
    <cellStyle name="標準 5 2 6" xfId="10703"/>
    <cellStyle name="標準 5 2 7" xfId="10711"/>
    <cellStyle name="標準 5 3" xfId="10683"/>
    <cellStyle name="標準 5 4" xfId="10686"/>
    <cellStyle name="標準 5 5" xfId="10689"/>
    <cellStyle name="標準 5 6" xfId="10696"/>
    <cellStyle name="標準 5 7" xfId="10702"/>
    <cellStyle name="標準 5 8" xfId="10710"/>
    <cellStyle name="標準 50" xfId="10667"/>
    <cellStyle name="標準 51" xfId="10668"/>
    <cellStyle name="標準 52" xfId="10671"/>
    <cellStyle name="標準 53" xfId="10672"/>
    <cellStyle name="標準 54" xfId="10673"/>
    <cellStyle name="標準 55" xfId="10676"/>
    <cellStyle name="標準 56" xfId="10682"/>
    <cellStyle name="標準 57" xfId="10685"/>
    <cellStyle name="標準 58" xfId="10688"/>
    <cellStyle name="標準 59" xfId="10691"/>
    <cellStyle name="標準 6" xfId="48"/>
    <cellStyle name="標準 6 2" xfId="83"/>
    <cellStyle name="標準 6 3" xfId="10704"/>
    <cellStyle name="標準 6 4" xfId="10712"/>
    <cellStyle name="標準 60" xfId="10695"/>
    <cellStyle name="標準 61" xfId="10698"/>
    <cellStyle name="標準 62" xfId="10705"/>
    <cellStyle name="標準 63" xfId="10706"/>
    <cellStyle name="標準 64" xfId="10713"/>
    <cellStyle name="標準 65" xfId="10714"/>
    <cellStyle name="標準 7" xfId="49"/>
    <cellStyle name="標準 8" xfId="50"/>
    <cellStyle name="標準 8 2" xfId="60"/>
    <cellStyle name="標準 8 3" xfId="58"/>
    <cellStyle name="標準 9" xfId="51"/>
    <cellStyle name="標準_H17実施計画" xfId="52"/>
    <cellStyle name="標準_様式（P25～P38)" xfId="53"/>
    <cellStyle name="標準KIKU" xfId="84"/>
    <cellStyle name="未定義" xfId="85"/>
  </cellStyles>
  <dxfs count="318">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ill>
        <patternFill>
          <bgColor rgb="FFCCECFF"/>
        </patternFill>
      </fill>
    </dxf>
    <dxf>
      <fill>
        <patternFill patternType="none">
          <bgColor indexed="65"/>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FF0000"/>
        </patternFill>
      </fill>
    </dxf>
  </dxfs>
  <tableStyles count="0" defaultTableStyle="TableStyleMedium9" defaultPivotStyle="PivotStyleLight16"/>
  <colors>
    <mruColors>
      <color rgb="FF0000FF"/>
      <color rgb="FFFFFF99"/>
      <color rgb="FFCCFFCC"/>
      <color rgb="FFCCEC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2939143</xdr:colOff>
      <xdr:row>39</xdr:row>
      <xdr:rowOff>149678</xdr:rowOff>
    </xdr:from>
    <xdr:to>
      <xdr:col>1</xdr:col>
      <xdr:colOff>3468515</xdr:colOff>
      <xdr:row>42</xdr:row>
      <xdr:rowOff>103632</xdr:rowOff>
    </xdr:to>
    <xdr:sp macro="" textlink="">
      <xdr:nvSpPr>
        <xdr:cNvPr id="3" name="右矢印 2"/>
        <xdr:cNvSpPr/>
      </xdr:nvSpPr>
      <xdr:spPr>
        <a:xfrm>
          <a:off x="3619500" y="9633857"/>
          <a:ext cx="529372"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421821</xdr:colOff>
      <xdr:row>37</xdr:row>
      <xdr:rowOff>13607</xdr:rowOff>
    </xdr:from>
    <xdr:to>
      <xdr:col>1</xdr:col>
      <xdr:colOff>2835728</xdr:colOff>
      <xdr:row>44</xdr:row>
      <xdr:rowOff>46264</xdr:rowOff>
    </xdr:to>
    <xdr:sp macro="" textlink="">
      <xdr:nvSpPr>
        <xdr:cNvPr id="4" name="正方形/長方形 3"/>
        <xdr:cNvSpPr/>
      </xdr:nvSpPr>
      <xdr:spPr>
        <a:xfrm>
          <a:off x="1102178" y="9348107"/>
          <a:ext cx="2413907" cy="1461407"/>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a:solidFill>
                <a:sysClr val="windowText" lastClr="000000"/>
              </a:solidFill>
            </a:rPr>
            <a:t>R6</a:t>
          </a:r>
          <a:r>
            <a:rPr kumimoji="1" lang="ja-JP" altLang="en-US" sz="1600">
              <a:solidFill>
                <a:sysClr val="windowText" lastClr="000000"/>
              </a:solidFill>
            </a:rPr>
            <a:t>年度求職者支援訓練開講スケジュールからコピペしてください。上に反映します。</a:t>
          </a:r>
          <a:endParaRPr kumimoji="1" lang="en-US" altLang="ja-JP" sz="1600">
            <a:solidFill>
              <a:sysClr val="windowText" lastClr="000000"/>
            </a:solidFill>
          </a:endParaRPr>
        </a:p>
        <a:p>
          <a:pPr algn="l"/>
          <a:endParaRPr kumimoji="1" lang="en-US" altLang="ja-JP" sz="16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381000</xdr:colOff>
      <xdr:row>18</xdr:row>
      <xdr:rowOff>142875</xdr:rowOff>
    </xdr:from>
    <xdr:to>
      <xdr:col>18</xdr:col>
      <xdr:colOff>730250</xdr:colOff>
      <xdr:row>22</xdr:row>
      <xdr:rowOff>15875</xdr:rowOff>
    </xdr:to>
    <xdr:sp macro="" textlink="">
      <xdr:nvSpPr>
        <xdr:cNvPr id="2" name="上矢印 1"/>
        <xdr:cNvSpPr/>
      </xdr:nvSpPr>
      <xdr:spPr>
        <a:xfrm>
          <a:off x="15811500" y="6937375"/>
          <a:ext cx="349250" cy="96837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111125</xdr:colOff>
      <xdr:row>22</xdr:row>
      <xdr:rowOff>79375</xdr:rowOff>
    </xdr:from>
    <xdr:to>
      <xdr:col>21</xdr:col>
      <xdr:colOff>317500</xdr:colOff>
      <xdr:row>26</xdr:row>
      <xdr:rowOff>31750</xdr:rowOff>
    </xdr:to>
    <xdr:sp macro="" textlink="">
      <xdr:nvSpPr>
        <xdr:cNvPr id="3" name="正方形/長方形 2"/>
        <xdr:cNvSpPr/>
      </xdr:nvSpPr>
      <xdr:spPr>
        <a:xfrm>
          <a:off x="15541625" y="7969250"/>
          <a:ext cx="2968625" cy="1031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rgbClr val="FF0000"/>
              </a:solidFill>
            </a:rPr>
            <a:t>このセルは印刷不要です</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354724</xdr:colOff>
      <xdr:row>45</xdr:row>
      <xdr:rowOff>72259</xdr:rowOff>
    </xdr:from>
    <xdr:to>
      <xdr:col>15</xdr:col>
      <xdr:colOff>185461</xdr:colOff>
      <xdr:row>78</xdr:row>
      <xdr:rowOff>150622</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4724" y="11285483"/>
          <a:ext cx="6235478" cy="863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254000</xdr:colOff>
      <xdr:row>49</xdr:row>
      <xdr:rowOff>158750</xdr:rowOff>
    </xdr:from>
    <xdr:to>
      <xdr:col>4</xdr:col>
      <xdr:colOff>920750</xdr:colOff>
      <xdr:row>52</xdr:row>
      <xdr:rowOff>412750</xdr:rowOff>
    </xdr:to>
    <xdr:sp macro="" textlink="">
      <xdr:nvSpPr>
        <xdr:cNvPr id="4" name="正方形/長方形 3"/>
        <xdr:cNvSpPr/>
      </xdr:nvSpPr>
      <xdr:spPr>
        <a:xfrm>
          <a:off x="254000" y="18986500"/>
          <a:ext cx="10731500" cy="2698750"/>
        </a:xfrm>
        <a:prstGeom prst="rect">
          <a:avLst/>
        </a:prstGeom>
        <a:solidFill>
          <a:srgbClr val="FFFF99"/>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en-US" altLang="ja-JP" sz="2000" b="1">
              <a:solidFill>
                <a:sysClr val="windowText" lastClr="000000"/>
              </a:solidFill>
            </a:rPr>
            <a:t>【</a:t>
          </a:r>
          <a:r>
            <a:rPr kumimoji="1" lang="ja-JP" altLang="en-US" sz="2000" b="1">
              <a:solidFill>
                <a:sysClr val="windowText" lastClr="000000"/>
              </a:solidFill>
            </a:rPr>
            <a:t>実施機関のみなさまへ</a:t>
          </a:r>
          <a:r>
            <a:rPr kumimoji="1" lang="en-US" altLang="ja-JP" sz="2000" b="1">
              <a:solidFill>
                <a:sysClr val="windowText" lastClr="000000"/>
              </a:solidFill>
            </a:rPr>
            <a:t>】</a:t>
          </a:r>
          <a:br>
            <a:rPr kumimoji="1" lang="en-US" altLang="ja-JP" sz="2000" b="1">
              <a:solidFill>
                <a:sysClr val="windowText" lastClr="000000"/>
              </a:solidFill>
            </a:rPr>
          </a:br>
          <a:r>
            <a:rPr kumimoji="1" lang="ja-JP" altLang="en-US" sz="2000" b="1">
              <a:solidFill>
                <a:sysClr val="windowText" lastClr="000000"/>
              </a:solidFill>
            </a:rPr>
            <a:t>①</a:t>
          </a:r>
          <a:r>
            <a:rPr kumimoji="1" lang="ja-JP" altLang="en-US" sz="2000" b="1" i="0" u="none" strike="noStrike" kern="0" cap="none" spc="0" normalizeH="0" baseline="0" noProof="0">
              <a:ln>
                <a:noFill/>
              </a:ln>
              <a:solidFill>
                <a:sysClr val="windowText" lastClr="000000"/>
              </a:solidFill>
              <a:effectLst/>
              <a:uLnTx/>
              <a:uFillTx/>
              <a:latin typeface="+mn-lt"/>
              <a:ea typeface="+mn-ea"/>
              <a:cs typeface="+mn-cs"/>
            </a:rPr>
            <a:t>認定申請時に当該シートを他の申請様式と併せてご提出ください。</a:t>
          </a:r>
          <a:endParaRPr kumimoji="1" lang="en-US" altLang="ja-JP" sz="2000" b="1" i="0" u="none" strike="noStrike" kern="0" cap="none" spc="0" normalizeH="0" baseline="0" noProof="0">
            <a:ln>
              <a:noFill/>
            </a:ln>
            <a:solidFill>
              <a:sysClr val="windowText" lastClr="000000"/>
            </a:solidFill>
            <a:effectLst/>
            <a:uLnTx/>
            <a:uFillTx/>
            <a:latin typeface="+mn-lt"/>
            <a:ea typeface="+mn-ea"/>
            <a:cs typeface="+mn-cs"/>
          </a:endParaRPr>
        </a:p>
        <a:p>
          <a:pPr algn="l"/>
          <a:r>
            <a:rPr kumimoji="1" lang="ja-JP" altLang="en-US" sz="2000" b="1" i="0" u="none" strike="noStrike" kern="0" cap="none" spc="0" normalizeH="0" baseline="0" noProof="0">
              <a:ln>
                <a:noFill/>
              </a:ln>
              <a:solidFill>
                <a:sysClr val="windowText" lastClr="000000"/>
              </a:solidFill>
              <a:effectLst/>
              <a:uLnTx/>
              <a:uFillTx/>
              <a:latin typeface="+mn-lt"/>
              <a:ea typeface="+mn-ea"/>
              <a:cs typeface="+mn-cs"/>
            </a:rPr>
            <a:t>②</a:t>
          </a:r>
          <a:r>
            <a:rPr kumimoji="1" lang="ja-JP" altLang="en-US" sz="2000" b="1">
              <a:solidFill>
                <a:sysClr val="windowText" lastClr="000000"/>
              </a:solidFill>
            </a:rPr>
            <a:t>「特例・オンライン対応・</a:t>
          </a:r>
          <a:r>
            <a:rPr kumimoji="1" lang="en-US" altLang="ja-JP" sz="2000" b="1">
              <a:solidFill>
                <a:sysClr val="windowText" lastClr="000000"/>
              </a:solidFill>
            </a:rPr>
            <a:t>e</a:t>
          </a:r>
          <a:r>
            <a:rPr kumimoji="1" lang="ja-JP" altLang="en-US" sz="2000" b="1">
              <a:solidFill>
                <a:sysClr val="windowText" lastClr="000000"/>
              </a:solidFill>
            </a:rPr>
            <a:t>ラーニングコース」以外の項目については、原則実施機関における入力は不要です。（コース案内を本</a:t>
          </a:r>
          <a:r>
            <a:rPr kumimoji="1" lang="en-US" altLang="ja-JP" sz="2000" b="1">
              <a:solidFill>
                <a:sysClr val="windowText" lastClr="000000"/>
              </a:solidFill>
            </a:rPr>
            <a:t>Excel</a:t>
          </a:r>
          <a:r>
            <a:rPr kumimoji="1" lang="ja-JP" altLang="en-US" sz="2000" b="1">
              <a:solidFill>
                <a:sysClr val="windowText" lastClr="000000"/>
              </a:solidFill>
            </a:rPr>
            <a:t>シート以外で作成されている場合は一部項目が反映されません。その場合は、お手数ですが、当該項目について手入力をお願いいたします。）</a:t>
          </a:r>
          <a:r>
            <a:rPr kumimoji="1" lang="en-US" altLang="ja-JP" sz="2000" b="1">
              <a:solidFill>
                <a:sysClr val="windowText" lastClr="000000"/>
              </a:solidFill>
            </a:rPr>
            <a:t/>
          </a:r>
          <a:br>
            <a:rPr kumimoji="1" lang="en-US" altLang="ja-JP" sz="2000" b="1">
              <a:solidFill>
                <a:sysClr val="windowText" lastClr="000000"/>
              </a:solidFill>
            </a:rPr>
          </a:br>
          <a:r>
            <a:rPr kumimoji="1" lang="ja-JP" altLang="en-US" sz="2000" b="1">
              <a:solidFill>
                <a:sysClr val="windowText" lastClr="000000"/>
              </a:solidFill>
            </a:rPr>
            <a:t>③表示されている内容に間違いないか必ず、ご確認をお願いします。</a:t>
          </a:r>
        </a:p>
      </xdr:txBody>
    </xdr:sp>
    <xdr:clientData/>
  </xdr:twoCellAnchor>
  <xdr:twoCellAnchor>
    <xdr:from>
      <xdr:col>0</xdr:col>
      <xdr:colOff>571500</xdr:colOff>
      <xdr:row>38</xdr:row>
      <xdr:rowOff>508000</xdr:rowOff>
    </xdr:from>
    <xdr:to>
      <xdr:col>1</xdr:col>
      <xdr:colOff>6191250</xdr:colOff>
      <xdr:row>44</xdr:row>
      <xdr:rowOff>0</xdr:rowOff>
    </xdr:to>
    <xdr:sp macro="" textlink="">
      <xdr:nvSpPr>
        <xdr:cNvPr id="2" name="正方形/長方形 1"/>
        <xdr:cNvSpPr/>
      </xdr:nvSpPr>
      <xdr:spPr>
        <a:xfrm>
          <a:off x="571500" y="15462250"/>
          <a:ext cx="6572250" cy="1778000"/>
        </a:xfrm>
        <a:prstGeom prst="rect">
          <a:avLst/>
        </a:prstGeom>
        <a:solidFill>
          <a:schemeClr val="accent5">
            <a:lumMod val="20000"/>
            <a:lumOff val="80000"/>
          </a:schemeClr>
        </a:solidFill>
        <a:ln>
          <a:solidFill>
            <a:schemeClr val="tx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最大２５０字まで入力可能</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当該シートは、受講希望者向けに配布する冊子に</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掲載されますので、様式５（Ｆ２６）には、可能な範囲で</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詳細な訓練情報の記載をお願いいたします。</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0</xdr:col>
      <xdr:colOff>254000</xdr:colOff>
      <xdr:row>49</xdr:row>
      <xdr:rowOff>158750</xdr:rowOff>
    </xdr:from>
    <xdr:to>
      <xdr:col>4</xdr:col>
      <xdr:colOff>920750</xdr:colOff>
      <xdr:row>52</xdr:row>
      <xdr:rowOff>412750</xdr:rowOff>
    </xdr:to>
    <xdr:sp macro="" textlink="">
      <xdr:nvSpPr>
        <xdr:cNvPr id="11" name="正方形/長方形 10"/>
        <xdr:cNvSpPr/>
      </xdr:nvSpPr>
      <xdr:spPr>
        <a:xfrm>
          <a:off x="254000" y="18865850"/>
          <a:ext cx="10696575" cy="2701925"/>
        </a:xfrm>
        <a:prstGeom prst="rect">
          <a:avLst/>
        </a:prstGeom>
        <a:solidFill>
          <a:srgbClr val="FFFF99"/>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en-US" altLang="ja-JP" sz="2000" b="1">
              <a:solidFill>
                <a:sysClr val="windowText" lastClr="000000"/>
              </a:solidFill>
            </a:rPr>
            <a:t>【</a:t>
          </a:r>
          <a:r>
            <a:rPr kumimoji="1" lang="ja-JP" altLang="en-US" sz="2000" b="1">
              <a:solidFill>
                <a:sysClr val="windowText" lastClr="000000"/>
              </a:solidFill>
            </a:rPr>
            <a:t>実施機関のみなさまへ</a:t>
          </a:r>
          <a:r>
            <a:rPr kumimoji="1" lang="en-US" altLang="ja-JP" sz="2000" b="1">
              <a:solidFill>
                <a:sysClr val="windowText" lastClr="000000"/>
              </a:solidFill>
            </a:rPr>
            <a:t>】</a:t>
          </a:r>
          <a:br>
            <a:rPr kumimoji="1" lang="en-US" altLang="ja-JP" sz="2000" b="1">
              <a:solidFill>
                <a:sysClr val="windowText" lastClr="000000"/>
              </a:solidFill>
            </a:rPr>
          </a:br>
          <a:r>
            <a:rPr kumimoji="1" lang="ja-JP" altLang="en-US" sz="2000" b="1">
              <a:solidFill>
                <a:sysClr val="windowText" lastClr="000000"/>
              </a:solidFill>
            </a:rPr>
            <a:t>①</a:t>
          </a:r>
          <a:r>
            <a:rPr kumimoji="1" lang="ja-JP" altLang="en-US" sz="2000" b="1" i="0" u="none" strike="noStrike" kern="0" cap="none" spc="0" normalizeH="0" baseline="0" noProof="0">
              <a:ln>
                <a:noFill/>
              </a:ln>
              <a:solidFill>
                <a:sysClr val="windowText" lastClr="000000"/>
              </a:solidFill>
              <a:effectLst/>
              <a:uLnTx/>
              <a:uFillTx/>
              <a:latin typeface="+mn-lt"/>
              <a:ea typeface="+mn-ea"/>
              <a:cs typeface="+mn-cs"/>
            </a:rPr>
            <a:t>認定申請時に当該シートを他の申請様式と併せてご提出ください。</a:t>
          </a:r>
          <a:endParaRPr kumimoji="1" lang="en-US" altLang="ja-JP" sz="2000" b="1" i="0" u="none" strike="noStrike" kern="0" cap="none" spc="0" normalizeH="0" baseline="0" noProof="0">
            <a:ln>
              <a:noFill/>
            </a:ln>
            <a:solidFill>
              <a:sysClr val="windowText" lastClr="000000"/>
            </a:solidFill>
            <a:effectLst/>
            <a:uLnTx/>
            <a:uFillTx/>
            <a:latin typeface="+mn-lt"/>
            <a:ea typeface="+mn-ea"/>
            <a:cs typeface="+mn-cs"/>
          </a:endParaRPr>
        </a:p>
        <a:p>
          <a:pPr algn="l"/>
          <a:r>
            <a:rPr kumimoji="1" lang="ja-JP" altLang="en-US" sz="2000" b="1" i="0" u="none" strike="noStrike" kern="0" cap="none" spc="0" normalizeH="0" baseline="0" noProof="0">
              <a:ln>
                <a:noFill/>
              </a:ln>
              <a:solidFill>
                <a:sysClr val="windowText" lastClr="000000"/>
              </a:solidFill>
              <a:effectLst/>
              <a:uLnTx/>
              <a:uFillTx/>
              <a:latin typeface="+mn-lt"/>
              <a:ea typeface="+mn-ea"/>
              <a:cs typeface="+mn-cs"/>
            </a:rPr>
            <a:t>②</a:t>
          </a:r>
          <a:r>
            <a:rPr kumimoji="1" lang="ja-JP" altLang="en-US" sz="2000" b="1">
              <a:solidFill>
                <a:sysClr val="windowText" lastClr="000000"/>
              </a:solidFill>
            </a:rPr>
            <a:t>「ＩＴ分野・ＷＥＢデザインの特例について」「受講方法」欄以外の項目については、原則実施機関における入力は不要です。（コース案内を本</a:t>
          </a:r>
          <a:r>
            <a:rPr kumimoji="1" lang="en-US" altLang="ja-JP" sz="2000" b="1">
              <a:solidFill>
                <a:sysClr val="windowText" lastClr="000000"/>
              </a:solidFill>
            </a:rPr>
            <a:t>Excel</a:t>
          </a:r>
          <a:r>
            <a:rPr kumimoji="1" lang="ja-JP" altLang="en-US" sz="2000" b="1">
              <a:solidFill>
                <a:sysClr val="windowText" lastClr="000000"/>
              </a:solidFill>
            </a:rPr>
            <a:t>シート以外で作成されている場合は一部項目が反映されません。その場合は、お手数ですが、当該項目について手入力をお願いいたします。）</a:t>
          </a:r>
          <a:endParaRPr kumimoji="1" lang="en-US" altLang="ja-JP" sz="2000" b="1">
            <a:solidFill>
              <a:sysClr val="windowText" lastClr="000000"/>
            </a:solidFill>
          </a:endParaRPr>
        </a:p>
        <a:p>
          <a:pPr algn="l"/>
          <a:r>
            <a:rPr kumimoji="1" lang="ja-JP" altLang="en-US" sz="2000" b="1">
              <a:solidFill>
                <a:sysClr val="windowText" lastClr="000000"/>
              </a:solidFill>
            </a:rPr>
            <a:t>③表示されている内容に間違いないか必ず、ご確認をお願いします。</a:t>
          </a:r>
        </a:p>
      </xdr:txBody>
    </xdr:sp>
    <xdr:clientData/>
  </xdr:twoCellAnchor>
  <xdr:twoCellAnchor>
    <xdr:from>
      <xdr:col>0</xdr:col>
      <xdr:colOff>571500</xdr:colOff>
      <xdr:row>38</xdr:row>
      <xdr:rowOff>508000</xdr:rowOff>
    </xdr:from>
    <xdr:to>
      <xdr:col>1</xdr:col>
      <xdr:colOff>6191250</xdr:colOff>
      <xdr:row>44</xdr:row>
      <xdr:rowOff>0</xdr:rowOff>
    </xdr:to>
    <xdr:sp macro="" textlink="">
      <xdr:nvSpPr>
        <xdr:cNvPr id="12" name="正方形/長方形 11"/>
        <xdr:cNvSpPr/>
      </xdr:nvSpPr>
      <xdr:spPr>
        <a:xfrm>
          <a:off x="571500" y="15567025"/>
          <a:ext cx="6572250" cy="1568450"/>
        </a:xfrm>
        <a:prstGeom prst="rect">
          <a:avLst/>
        </a:prstGeom>
        <a:solidFill>
          <a:schemeClr val="accent5">
            <a:lumMod val="20000"/>
            <a:lumOff val="80000"/>
          </a:schemeClr>
        </a:solidFill>
        <a:ln>
          <a:solidFill>
            <a:schemeClr val="tx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最大２５０字まで入力可能</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当該シートは、受講希望者向けに配布する冊子に</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掲載されますので、様式５（Ｆ２８）には、可能な範囲で</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詳細な訓練情報の記載をお願いいたします。</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5</xdr:col>
      <xdr:colOff>209550</xdr:colOff>
      <xdr:row>18</xdr:row>
      <xdr:rowOff>180976</xdr:rowOff>
    </xdr:from>
    <xdr:to>
      <xdr:col>12</xdr:col>
      <xdr:colOff>473489</xdr:colOff>
      <xdr:row>20</xdr:row>
      <xdr:rowOff>165652</xdr:rowOff>
    </xdr:to>
    <xdr:sp macro="" textlink="">
      <xdr:nvSpPr>
        <xdr:cNvPr id="13" name="テキスト ボックス 12"/>
        <xdr:cNvSpPr txBox="1"/>
      </xdr:nvSpPr>
      <xdr:spPr>
        <a:xfrm>
          <a:off x="11430000" y="9048751"/>
          <a:ext cx="7293389" cy="613326"/>
        </a:xfrm>
        <a:prstGeom prst="rect">
          <a:avLst/>
        </a:prstGeom>
        <a:solidFill>
          <a:srgbClr val="FFFFCC"/>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mn-ea"/>
              <a:ea typeface="+mn-ea"/>
            </a:rPr>
            <a:t>プルダウンリストから該当するものを選択してください。</a:t>
          </a:r>
          <a:endParaRPr kumimoji="1" lang="en-US" altLang="ja-JP" sz="1200">
            <a:latin typeface="+mn-ea"/>
            <a:ea typeface="+mn-ea"/>
          </a:endParaRPr>
        </a:p>
        <a:p>
          <a:pPr algn="ctr"/>
          <a:r>
            <a:rPr kumimoji="1" lang="en-US" altLang="ja-JP" sz="1200">
              <a:latin typeface="+mn-ea"/>
              <a:ea typeface="+mn-ea"/>
            </a:rPr>
            <a:t>※</a:t>
          </a:r>
          <a:r>
            <a:rPr kumimoji="1" lang="ja-JP" altLang="en-US" sz="1200">
              <a:latin typeface="+mn-ea"/>
              <a:ea typeface="+mn-ea"/>
            </a:rPr>
            <a:t>「ＩＴ分野・ＷＥＢデザインの特例について」欄は、特例を申請されない場合空欄のままにしてください。</a:t>
          </a:r>
        </a:p>
      </xdr:txBody>
    </xdr:sp>
    <xdr:clientData/>
  </xdr:twoCellAnchor>
  <xdr:twoCellAnchor>
    <xdr:from>
      <xdr:col>5</xdr:col>
      <xdr:colOff>28575</xdr:colOff>
      <xdr:row>18</xdr:row>
      <xdr:rowOff>180975</xdr:rowOff>
    </xdr:from>
    <xdr:to>
      <xdr:col>5</xdr:col>
      <xdr:colOff>371476</xdr:colOff>
      <xdr:row>18</xdr:row>
      <xdr:rowOff>276226</xdr:rowOff>
    </xdr:to>
    <xdr:cxnSp macro="">
      <xdr:nvCxnSpPr>
        <xdr:cNvPr id="14" name="直線矢印コネクタ 13"/>
        <xdr:cNvCxnSpPr/>
      </xdr:nvCxnSpPr>
      <xdr:spPr>
        <a:xfrm flipH="1" flipV="1">
          <a:off x="11249025" y="9048750"/>
          <a:ext cx="342901" cy="9525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47625</xdr:colOff>
      <xdr:row>20</xdr:row>
      <xdr:rowOff>17945</xdr:rowOff>
    </xdr:from>
    <xdr:to>
      <xdr:col>5</xdr:col>
      <xdr:colOff>397291</xdr:colOff>
      <xdr:row>20</xdr:row>
      <xdr:rowOff>180975</xdr:rowOff>
    </xdr:to>
    <xdr:cxnSp macro="">
      <xdr:nvCxnSpPr>
        <xdr:cNvPr id="15" name="直線矢印コネクタ 14"/>
        <xdr:cNvCxnSpPr/>
      </xdr:nvCxnSpPr>
      <xdr:spPr>
        <a:xfrm flipH="1">
          <a:off x="11268075" y="9514370"/>
          <a:ext cx="349666" cy="16303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81266" name="Text Box 1"/>
        <xdr:cNvSpPr txBox="1">
          <a:spLocks noChangeArrowheads="1"/>
        </xdr:cNvSpPr>
      </xdr:nvSpPr>
      <xdr:spPr bwMode="auto">
        <a:xfrm>
          <a:off x="6362700" y="12287250"/>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85725</xdr:rowOff>
    </xdr:to>
    <xdr:sp macro="" textlink="">
      <xdr:nvSpPr>
        <xdr:cNvPr id="81267" name="Text Box 1"/>
        <xdr:cNvSpPr txBox="1">
          <a:spLocks noChangeArrowheads="1"/>
        </xdr:cNvSpPr>
      </xdr:nvSpPr>
      <xdr:spPr bwMode="auto">
        <a:xfrm>
          <a:off x="6362700" y="12782550"/>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85725</xdr:rowOff>
    </xdr:to>
    <xdr:sp macro="" textlink="">
      <xdr:nvSpPr>
        <xdr:cNvPr id="81268" name="Text Box 1"/>
        <xdr:cNvSpPr txBox="1">
          <a:spLocks noChangeArrowheads="1"/>
        </xdr:cNvSpPr>
      </xdr:nvSpPr>
      <xdr:spPr bwMode="auto">
        <a:xfrm>
          <a:off x="6362700" y="12782550"/>
          <a:ext cx="85725" cy="219075"/>
        </a:xfrm>
        <a:prstGeom prst="rect">
          <a:avLst/>
        </a:prstGeom>
        <a:noFill/>
        <a:ln w="9525">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85724</xdr:colOff>
      <xdr:row>28</xdr:row>
      <xdr:rowOff>28575</xdr:rowOff>
    </xdr:from>
    <xdr:to>
      <xdr:col>0</xdr:col>
      <xdr:colOff>5962650</xdr:colOff>
      <xdr:row>28</xdr:row>
      <xdr:rowOff>476250</xdr:rowOff>
    </xdr:to>
    <xdr:sp macro="" textlink="">
      <xdr:nvSpPr>
        <xdr:cNvPr id="2" name="大かっこ 1"/>
        <xdr:cNvSpPr/>
      </xdr:nvSpPr>
      <xdr:spPr>
        <a:xfrm>
          <a:off x="85724" y="9420225"/>
          <a:ext cx="5876926" cy="447675"/>
        </a:xfrm>
        <a:prstGeom prst="bracketPair">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31750</xdr:colOff>
      <xdr:row>2</xdr:row>
      <xdr:rowOff>31750</xdr:rowOff>
    </xdr:from>
    <xdr:to>
      <xdr:col>1</xdr:col>
      <xdr:colOff>0</xdr:colOff>
      <xdr:row>4</xdr:row>
      <xdr:rowOff>0</xdr:rowOff>
    </xdr:to>
    <xdr:cxnSp macro="">
      <xdr:nvCxnSpPr>
        <xdr:cNvPr id="146" name="直線コネクタ 145"/>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 name="直線コネクタ 146"/>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 name="直線コネクタ 147"/>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 name="直線コネクタ 148"/>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 name="直線コネクタ 149"/>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 name="直線コネクタ 150"/>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2" name="直線コネクタ 151"/>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 name="直線コネクタ 152"/>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 name="直線コネクタ 153"/>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5" name="直線コネクタ 154"/>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 name="直線コネクタ 155"/>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 name="直線コネクタ 156"/>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8" name="直線コネクタ 157"/>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 name="直線コネクタ 158"/>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 name="直線コネクタ 159"/>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1" name="直線コネクタ 160"/>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 name="直線コネクタ 161"/>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 name="直線コネクタ 162"/>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4" name="直線コネクタ 163"/>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 name="直線コネクタ 164"/>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 name="直線コネクタ 165"/>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7" name="直線コネクタ 166"/>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 name="直線コネクタ 167"/>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 name="直線コネクタ 168"/>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0" name="直線コネクタ 169"/>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 name="直線コネクタ 170"/>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 name="直線コネクタ 171"/>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3" name="直線コネクタ 172"/>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 name="直線コネクタ 173"/>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 name="直線コネクタ 174"/>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6" name="直線コネクタ 175"/>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 name="直線コネクタ 176"/>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 name="直線コネクタ 177"/>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 name="直線コネクタ 34"/>
        <xdr:cNvCxnSpPr/>
      </xdr:nvCxnSpPr>
      <xdr:spPr>
        <a:xfrm>
          <a:off x="107950" y="71659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 name="直線コネクタ 35"/>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 name="直線コネクタ 36"/>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 name="直線コネクタ 37"/>
        <xdr:cNvCxnSpPr/>
      </xdr:nvCxnSpPr>
      <xdr:spPr>
        <a:xfrm>
          <a:off x="107950" y="71659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 name="直線コネクタ 38"/>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 name="直線コネクタ 39"/>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 name="直線コネクタ 40"/>
        <xdr:cNvCxnSpPr/>
      </xdr:nvCxnSpPr>
      <xdr:spPr>
        <a:xfrm>
          <a:off x="107950" y="172339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 name="直線コネクタ 41"/>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 name="直線コネクタ 42"/>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 name="直線コネクタ 43"/>
        <xdr:cNvCxnSpPr/>
      </xdr:nvCxnSpPr>
      <xdr:spPr>
        <a:xfrm>
          <a:off x="107950" y="172339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 name="直線コネクタ 44"/>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 name="直線コネクタ 45"/>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 name="直線コネクタ 46"/>
        <xdr:cNvCxnSpPr/>
      </xdr:nvCxnSpPr>
      <xdr:spPr>
        <a:xfrm>
          <a:off x="107950" y="172339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 name="直線コネクタ 47"/>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 name="直線コネクタ 48"/>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0" name="直線コネクタ 49"/>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1" name="直線コネクタ 50"/>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 name="直線コネクタ 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 name="直線コネクタ 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 name="直線コネクタ 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 name="直線コネクタ 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 name="直線コネクタ 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 name="直線コネクタ 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8" name="直線コネクタ 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9" name="直線コネクタ 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 name="直線コネクタ 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 name="直線コネクタ 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 name="直線コネクタ 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 name="直線コネクタ 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 name="直線コネクタ 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 name="直線コネクタ 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 name="直線コネクタ 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 name="直線コネクタ 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 name="直線コネクタ 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9" name="直線コネクタ 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0" name="直線コネクタ 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 name="直線コネクタ 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2" name="直線コネクタ 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3" name="直線コネクタ 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 name="直線コネクタ 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 name="直線コネクタ 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 name="直線コネクタ 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 name="直線コネクタ 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8" name="直線コネクタ 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9" name="直線コネクタ 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 name="直線コネクタ 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1" name="直線コネクタ 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2" name="直線コネクタ 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 name="直線コネクタ 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 name="直線コネクタ 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 name="直線コネクタ 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 name="直線コネクタ 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 name="直線コネクタ 8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 name="直線コネクタ 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 name="直線コネクタ 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0" name="直線コネクタ 8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 name="直線コネクタ 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 name="直線コネクタ 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3" name="直線コネクタ 9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 name="直線コネクタ 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 name="直線コネクタ 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 name="直線コネクタ 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 name="直線コネクタ 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 name="直線コネクタ 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 name="直線コネクタ 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 name="直線コネクタ 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1" name="直線コネクタ 1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 name="直線コネクタ 1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 name="直線コネクタ 1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4" name="直線コネクタ 10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 name="直線コネクタ 1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 name="直線コネクタ 1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7" name="直線コネクタ 10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8" name="直線コネクタ 1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9" name="直線コネクタ 1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0" name="直線コネクタ 10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 name="直線コネクタ 1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 name="直線コネクタ 1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3" name="直線コネクタ 11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4" name="直線コネクタ 1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5" name="直線コネクタ 1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6" name="直線コネクタ 11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 name="直線コネクタ 1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 name="直線コネクタ 1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9" name="直線コネクタ 11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0" name="直線コネクタ 1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 name="直線コネクタ 1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 name="直線コネクタ 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3" name="直線コネクタ 1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4" name="直線コネクタ 1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5" name="直線コネクタ 1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6" name="直線コネクタ 1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7" name="直線コネクタ 1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 name="直線コネクタ 1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 name="直線コネクタ 1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 name="直線コネクタ 1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 name="直線コネクタ 1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 name="直線コネクタ 1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 name="直線コネクタ 1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 name="直線コネクタ 1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5" name="直線コネクタ 1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6" name="直線コネクタ 1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7" name="直線コネクタ 1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 name="直線コネクタ 1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 name="直線コネクタ 1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 name="直線コネクタ 1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 name="直線コネクタ 1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 name="直線コネクタ 1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3" name="直線コネクタ 1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4" name="直線コネクタ 1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 name="直線コネクタ 1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79" name="直線コネクタ 1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0" name="直線コネクタ 1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 name="直線コネクタ 1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2" name="直線コネクタ 1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3" name="直線コネクタ 1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4" name="直線コネクタ 1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5" name="直線コネクタ 1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6" name="直線コネクタ 1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7" name="直線コネクタ 1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8" name="直線コネクタ 1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9" name="直線コネクタ 1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 name="直線コネクタ 1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1" name="直線コネクタ 19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 name="直線コネクタ 1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 name="直線コネクタ 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4" name="直線コネクタ 19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 name="直線コネクタ 1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 name="直線コネクタ 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7" name="直線コネクタ 19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8" name="直線コネクタ 1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 name="直線コネクタ 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00" name="直線コネクタ 19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 name="直線コネクタ 2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 name="直線コネクタ 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03" name="直線コネクタ 20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 name="直線コネクタ 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 name="直線コネクタ 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 name="直線コネクタ 2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 name="直線コネクタ 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08" name="直線コネクタ 20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 name="直線コネクタ 2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 name="直線コネクタ 2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1" name="直線コネクタ 21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 name="直線コネクタ 2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3" name="直線コネクタ 2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4" name="直線コネクタ 21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5" name="直線コネクタ 2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6" name="直線コネクタ 2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7" name="直線コネクタ 21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8" name="直線コネクタ 2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9" name="直線コネクタ 2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0" name="直線コネクタ 21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1" name="直線コネクタ 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2" name="直線コネクタ 2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3" name="直線コネクタ 22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4" name="直線コネクタ 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5" name="直線コネクタ 2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6" name="直線コネクタ 22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7" name="直線コネクタ 2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8" name="直線コネクタ 2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9" name="直線コネクタ 2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0" name="直線コネクタ 2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1" name="直線コネクタ 2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2" name="直線コネクタ 2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3" name="直線コネクタ 2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4" name="直線コネクタ 2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5" name="直線コネクタ 2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6" name="直線コネクタ 2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7" name="直線コネクタ 2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8" name="直線コネクタ 2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9" name="直線コネクタ 2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0" name="直線コネクタ 2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1" name="直線コネクタ 2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2" name="直線コネクタ 2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3" name="直線コネクタ 2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4" name="直線コネクタ 2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5" name="直線コネクタ 2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6" name="直線コネクタ 2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7" name="直線コネクタ 2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8" name="直線コネクタ 2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9" name="直線コネクタ 2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0" name="直線コネクタ 2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1" name="直線コネクタ 2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2" name="直線コネクタ 2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3" name="直線コネクタ 2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4" name="直線コネクタ 2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5" name="直線コネクタ 2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6" name="直線コネクタ 2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7" name="直線コネクタ 2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8" name="直線コネクタ 2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9" name="直線コネクタ 2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0" name="直線コネクタ 2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1" name="直線コネクタ 2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2" name="直線コネクタ 2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3" name="直線コネクタ 2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4" name="直線コネクタ 2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5" name="直線コネクタ 2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7" name="直線コネクタ 2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8" name="直線コネクタ 2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0" name="直線コネクタ 2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1" name="直線コネクタ 2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3" name="直線コネクタ 2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4" name="直線コネクタ 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6" name="直線コネクタ 2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7" name="直線コネクタ 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9" name="直線コネクタ 2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0" name="直線コネクタ 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2" name="直線コネクタ 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3" name="直線コネクタ 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5" name="直線コネクタ 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6" name="直線コネクタ 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8" name="直線コネクタ 287"/>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9" name="直線コネクタ 288"/>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1" name="直線コネクタ 290"/>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2" name="直線コネクタ 291"/>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4" name="直線コネクタ 293"/>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5" name="直線コネクタ 294"/>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7" name="直線コネクタ 296"/>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266" name="直線コネクタ 265"/>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269" name="直線コネクタ 268"/>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2" name="直線コネクタ 2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5" name="直線コネクタ 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8" name="直線コネクタ 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81" name="直線コネクタ 2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84" name="直線コネクタ 2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7" name="直線コネクタ 2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0" name="直線コネクタ 2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3" name="直線コネクタ 2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96" name="直線コネクタ 2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8" name="直線コネクタ 2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9" name="直線コネクタ 2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00" name="直線コネクタ 2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1" name="直線コネクタ 3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2" name="直線コネクタ 3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3" name="直線コネクタ 3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4" name="直線コネクタ 3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05" name="直線コネクタ 3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6" name="直線コネクタ 3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7" name="直線コネクタ 3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08" name="直線コネクタ 3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9" name="直線コネクタ 3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0" name="直線コネクタ 3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1" name="直線コネクタ 3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2" name="直線コネクタ 3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3" name="直線コネクタ 3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4" name="直線コネクタ 3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5" name="直線コネクタ 3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6" name="直線コネクタ 3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 name="直線コネクタ 3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8" name="直線コネクタ 3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9" name="直線コネクタ 3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0" name="直線コネクタ 3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1" name="直線コネクタ 3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 name="直線コネクタ 3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3" name="直線コネクタ 3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4" name="直線コネクタ 3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 name="直線コネクタ 3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 name="直線コネクタ 3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 name="直線コネクタ 3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 name="直線コネクタ 3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9" name="直線コネクタ 3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0" name="直線コネクタ 32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1" name="直線コネクタ 3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 name="直線コネクタ 3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3" name="直線コネクタ 33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 name="直線コネクタ 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 name="直線コネクタ 3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 name="直線コネクタ 3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 name="直線コネクタ 3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8" name="直線コネクタ 33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 name="直線コネクタ 3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 name="直線コネクタ 3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1" name="直線コネクタ 34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 name="直線コネクタ 3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 name="直線コネクタ 3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4" name="直線コネクタ 3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 name="直線コネクタ 3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 name="直線コネクタ 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7" name="直線コネクタ 3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8" name="直線コネクタ 3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9" name="直線コネクタ 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0" name="直線コネクタ 3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 name="直線コネクタ 3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 name="直線コネクタ 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3" name="直線コネクタ 3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4" name="直線コネクタ 3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5" name="直線コネクタ 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6" name="直線コネクタ 35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7" name="直線コネクタ 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 name="直線コネクタ 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 name="直線コネクタ 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0" name="直線コネクタ 3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1" name="直線コネクタ 3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 name="直線コネクタ 3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3" name="直線コネクタ 3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4" name="直線コネクタ 3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5" name="直線コネクタ 3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6" name="直線コネクタ 3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7" name="直線コネクタ 3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8" name="直線コネクタ 3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9" name="直線コネクタ 3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0" name="直線コネクタ 3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1" name="直線コネクタ 3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2" name="直線コネクタ 3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3" name="直線コネクタ 3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4" name="直線コネクタ 3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5" name="直線コネクタ 3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6" name="直線コネクタ 3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7" name="直線コネクタ 3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8" name="直線コネクタ 3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 name="直線コネクタ 3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0" name="直線コネクタ 3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1" name="直線コネクタ 3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 name="直線コネクタ 3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3" name="直線コネクタ 3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4" name="直線コネクタ 3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 name="直線コネクタ 3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6" name="直線コネクタ 3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7" name="直線コネクタ 3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8" name="直線コネクタ 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9" name="直線コネクタ 3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0" name="直線コネクタ 3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 name="直線コネクタ 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2" name="直線コネクタ 3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3" name="直線コネクタ 3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4" name="直線コネクタ 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5" name="直線コネクタ 3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 name="直線コネクタ 3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 name="直線コネクタ 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8" name="直線コネクタ 3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 name="直線コネクタ 3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 name="直線コネクタ 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1" name="直線コネクタ 4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 name="直線コネクタ 4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 name="直線コネクタ 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4" name="直線コネクタ 40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 name="直線コネクタ 4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 name="直線コネクタ 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7" name="直線コネクタ 40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 name="直線コネクタ 4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 name="直線コネクタ 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 name="直線コネクタ 4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 name="直線コネクタ 4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12" name="直線コネクタ 4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 name="直線コネクタ 4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 name="直線コネクタ 4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15" name="直線コネクタ 4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 name="直線コネクタ 4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 name="直線コネクタ 4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18" name="直線コネクタ 4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 name="直線コネクタ 4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 name="直線コネクタ 4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1" name="直線コネクタ 4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 name="直線コネクタ 4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 name="直線コネクタ 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4" name="直線コネクタ 4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 name="直線コネクタ 4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 name="直線コネクタ 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7" name="直線コネクタ 4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 name="直線コネクタ 4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9" name="直線コネクタ 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0" name="直線コネクタ 42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1" name="直線コネクタ 4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 name="直線コネクタ 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 name="直線コネクタ 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4" name="直線コネクタ 4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 name="直線コネクタ 4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 name="直線コネクタ 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 name="直線コネクタ 4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8" name="直線コネクタ 4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 name="直線コネクタ 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0" name="直線コネクタ 4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 name="直線コネクタ 4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 name="直線コネクタ 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3" name="直線コネクタ 4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 name="直線コネクタ 4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 name="直線コネクタ 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 name="直線コネクタ 4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 name="直線コネクタ 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 name="直線コネクタ 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9" name="直線コネクタ 4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0" name="直線コネクタ 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1" name="直線コネクタ 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 name="直線コネクタ 4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 name="直線コネクタ 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 name="直線コネクタ 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5" name="直線コネクタ 4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 name="直線コネクタ 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7" name="直線コネクタ 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 name="直線コネクタ 4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9" name="直線コネクタ 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 name="直線コネクタ 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1" name="直線コネクタ 4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 name="直線コネクタ 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 name="直線コネクタ 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 name="直線コネクタ 4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 name="直線コネクタ 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 name="直線コネクタ 4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 name="直線コネクタ 4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 name="直線コネクタ 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 name="直線コネクタ 4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 name="直線コネクタ 4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 name="直線コネクタ 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 name="直線コネクタ 4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 name="直線コネクタ 4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 name="直線コネクタ 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5" name="直線コネクタ 4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 name="直線コネクタ 4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7" name="直線コネクタ 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 name="直線コネクタ 4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9" name="直線コネクタ 4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 name="直線コネクタ 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 name="直線コネクタ 4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 name="直線コネクタ 4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3" name="直線コネクタ 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4" name="直線コネクタ 4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5" name="直線コネクタ 4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 name="直線コネクタ 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 name="直線コネクタ 4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8" name="直線コネクタ 4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 name="直線コネクタ 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 name="直線コネクタ 4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 name="直線コネクタ 4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 name="直線コネクタ 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 name="直線コネクタ 4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 name="直線コネクタ 4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 name="直線コネクタ 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 name="直線コネクタ 4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 name="直線コネクタ 4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 name="直線コネクタ 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 name="直線コネクタ 4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 name="直線コネクタ 4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 name="直線コネクタ 5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 name="直線コネクタ 5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 name="直線コネクタ 5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 name="直線コネクタ 5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 name="直線コネクタ 5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 name="直線コネクタ 5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 name="直線コネクタ 5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 name="直線コネクタ 5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 name="直線コネクタ 5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 name="直線コネクタ 5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 name="直線コネクタ 5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 name="直線コネクタ 5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 name="直線コネクタ 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 name="直線コネクタ 5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 name="直線コネクタ 5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 name="直線コネクタ 5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 name="直線コネクタ 5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 name="直線コネクタ 5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 name="直線コネクタ 5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 name="直線コネクタ 5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 name="直線コネクタ 5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 name="直線コネクタ 5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 name="直線コネクタ 5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 name="直線コネクタ 5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 name="直線コネクタ 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 name="直線コネクタ 5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 name="直線コネクタ 5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8" name="直線コネクタ 5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9" name="直線コネクタ 5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0" name="直線コネクタ 5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 name="直線コネクタ 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 name="直線コネクタ 5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3" name="直線コネクタ 5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4" name="直線コネクタ 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5" name="直線コネクタ 5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 name="直線コネクタ 5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 name="直線コネクタ 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 name="直線コネクタ 5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39" name="直線コネクタ 538"/>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40" name="直線コネクタ 539"/>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1" name="直線コネクタ 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 name="直線コネクタ 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 name="直線コネクタ 5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4" name="直線コネクタ 5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5" name="直線コネクタ 5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6" name="直線コネクタ 5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7" name="直線コネクタ 5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8" name="直線コネクタ 5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 name="直線コネクタ 5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0" name="直線コネクタ 5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1" name="直線コネクタ 5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 name="直線コネクタ 5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 name="直線コネクタ 5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 name="直線コネクタ 5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5" name="直線コネクタ 5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6" name="直線コネクタ 5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7" name="直線コネクタ 5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8" name="直線コネクタ 5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 name="直線コネクタ 5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 name="直線コネクタ 5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 name="直線コネクタ 5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2" name="直線コネクタ 5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3" name="直線コネクタ 5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4" name="直線コネクタ 5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5" name="直線コネクタ 5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 name="直線コネクタ 5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7" name="直線コネクタ 5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8" name="直線コネクタ 5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 name="直線コネクタ 5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0" name="直線コネクタ 5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1" name="直線コネクタ 5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 name="直線コネクタ 5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3" name="直線コネクタ 5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4" name="直線コネクタ 5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 name="直線コネクタ 5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6" name="直線コネクタ 5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 name="直線コネクタ 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 name="直線コネクタ 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9" name="直線コネクタ 5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 name="直線コネクタ 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 name="直線コネクタ 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82" name="直線コネクタ 58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 name="直線コネクタ 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 name="直線コネクタ 5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85" name="直線コネクタ 58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 name="直線コネクタ 5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 name="直線コネクタ 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 name="直線コネクタ 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 name="直線コネクタ 5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0" name="直線コネクタ 58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 name="直線コネクタ 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 name="直線コネクタ 5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3" name="直線コネクタ 59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 name="直線コネクタ 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 name="直線コネクタ 5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6" name="直線コネクタ 5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 name="直線コネクタ 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 name="直線コネクタ 5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9" name="直線コネクタ 59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 name="直線コネクタ 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 name="直線コネクタ 6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02" name="直線コネクタ 60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 name="直線コネクタ 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 name="直線コネクタ 6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05" name="直線コネクタ 60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 name="直線コネクタ 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 name="直線コネクタ 6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08" name="直線コネクタ 60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 name="直線コネクタ 6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 name="直線コネクタ 6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 name="直線コネクタ 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2" name="直線コネクタ 6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3" name="直線コネクタ 6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 name="直線コネクタ 6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5" name="直線コネクタ 6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6" name="直線コネクタ 6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 name="直線コネクタ 6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8" name="直線コネクタ 6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9" name="直線コネクタ 6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0" name="直線コネクタ 6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1" name="直線コネクタ 6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2" name="直線コネクタ 6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 name="直線コネクタ 6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4" name="直線コネクタ 6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5" name="直線コネクタ 6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6" name="直線コネクタ 6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7" name="直線コネクタ 6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 name="直線コネクタ 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9" name="直線コネクタ 6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0" name="直線コネクタ 6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1" name="直線コネクタ 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 name="直線コネクタ 6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 name="直線コネクタ 6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 name="直線コネクタ 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5" name="直線コネクタ 6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6" name="直線コネクタ 6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7" name="直線コネクタ 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8" name="直線コネクタ 6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 name="直線コネクタ 6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0" name="直線コネクタ 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 name="直線コネクタ 6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 name="直線コネクタ 6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3" name="直線コネクタ 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4" name="直線コネクタ 6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5" name="直線コネクタ 6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6" name="直線コネクタ 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7" name="直線コネクタ 6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 name="直線コネクタ 6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 name="直線コネクタ 6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0" name="直線コネクタ 6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 name="直線コネクタ 6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 name="直線コネクタ 6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3" name="直線コネクタ 6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 name="直線コネクタ 6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 name="直線コネクタ 6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6" name="直線コネクタ 65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 name="直線コネクタ 6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8" name="直線コネクタ 6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9" name="直線コネクタ 65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 name="直線コネクタ 6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 name="直線コネクタ 6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 name="直線コネクタ 6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 name="直線コネクタ 6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4" name="直線コネクタ 66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5" name="直線コネクタ 6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6" name="直線コネクタ 6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7" name="直線コネクタ 66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 name="直線コネクタ 6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 name="直線コネクタ 6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0" name="直線コネクタ 66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 name="直線コネクタ 6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 name="直線コネクタ 6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3" name="直線コネクタ 67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 name="直線コネクタ 6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 name="直線コネクタ 6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6" name="直線コネクタ 6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 name="直線コネクタ 6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 name="直線コネクタ 6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9" name="直線コネクタ 6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 name="直線コネクタ 6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 name="直線コネクタ 6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82" name="直線コネクタ 68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3" name="直線コネクタ 6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 name="直線コネクタ 6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 name="直線コネクタ 6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 name="直線コネクタ 6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 name="直線コネクタ 6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 name="直線コネクタ 6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9" name="直線コネクタ 6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 name="直線コネクタ 6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 name="直線コネクタ 6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 name="直線コネクタ 6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 name="直線コネクタ 6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 name="直線コネクタ 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 name="直線コネクタ 6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 name="直線コネクタ 6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 name="直線コネクタ 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 name="直線コネクタ 6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 name="直線コネクタ 6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 name="直線コネクタ 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 name="直線コネクタ 7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 name="直線コネクタ 7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 name="直線コネクタ 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 name="直線コネクタ 7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 name="直線コネクタ 7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 name="直線コネクタ 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 name="直線コネクタ 7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 name="直線コネクタ 7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 name="直線コネクタ 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 name="直線コネクタ 7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 name="直線コネクタ 7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 name="直線コネクタ 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 name="直線コネクタ 7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 name="直線コネクタ 7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 name="直線コネクタ 7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 name="直線コネクタ 7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 name="直線コネクタ 7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 name="直線コネクタ 7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 name="直線コネクタ 7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 name="直線コネクタ 7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 name="直線コネクタ 7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 name="直線コネクタ 7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 name="直線コネクタ 7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 name="直線コネクタ 7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 name="直線コネクタ 7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 name="直線コネクタ 7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 name="直線コネクタ 7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 name="直線コネクタ 7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 name="直線コネクタ 7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 name="直線コネクタ 7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 name="直線コネクタ 7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 name="直線コネクタ 7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 name="直線コネクタ 7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 name="直線コネクタ 7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 name="直線コネクタ 7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 name="直線コネクタ 7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7" name="直線コネクタ 7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 name="直線コネクタ 7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 name="直線コネクタ 7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0" name="直線コネクタ 7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1" name="直線コネクタ 7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2" name="直線コネクタ 7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3" name="直線コネクタ 7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 name="直線コネクタ 7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 name="直線コネクタ 7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6" name="直線コネクタ 7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 name="直線コネクタ 7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8" name="直線コネクタ 7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9" name="直線コネクタ 7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0" name="直線コネクタ 7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 name="直線コネクタ 7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2" name="直線コネクタ 7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 name="直線コネクタ 7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 name="直線コネクタ 7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5" name="直線コネクタ 7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 name="直線コネクタ 7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 name="直線コネクタ 7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8" name="直線コネクタ 7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 name="直線コネクタ 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 name="直線コネクタ 7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1" name="直線コネクタ 7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 name="直線コネクタ 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 name="直線コネクタ 7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4" name="直線コネクタ 7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 name="直線コネクタ 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6" name="直線コネクタ 7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7" name="直線コネクタ 7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8" name="直線コネクタ 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 name="直線コネクタ 7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0" name="直線コネクタ 7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 name="直線コネクタ 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 name="直線コネクタ 7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3" name="直線コネクタ 7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4" name="直線コネクタ 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5" name="直線コネクタ 7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6" name="直線コネクタ 7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 name="直線コネクタ 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 name="直線コネクタ 7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 name="直線コネクタ 7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 name="直線コネクタ 7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1" name="直線コネクタ 7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 name="直線コネクタ 7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 name="直線コネクタ 7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4" name="直線コネクタ 7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 name="直線コネクタ 7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 name="直線コネクタ 7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7" name="直線コネクタ 7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 name="直線コネクタ 7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 name="直線コネクタ 7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0" name="直線コネクタ 7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 name="直線コネクタ 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 name="直線コネクタ 7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3" name="直線コネクタ 7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 name="直線コネクタ 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 name="直線コネクタ 7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6" name="直線コネクタ 7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 name="直線コネクタ 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 name="直線コネクタ 7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9" name="直線コネクタ 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 name="直線コネクタ 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 name="直線コネクタ 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2" name="直線コネクタ 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 name="直線コネクタ 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 name="直線コネクタ 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 name="直線コネクタ 8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 name="直線コネクタ 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 name="直線コネクタ 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 name="直線コネクタ 8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 name="直線コネクタ 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 name="直線コネクタ 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 name="直線コネクタ 8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 name="直線コネクタ 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3" name="直線コネクタ 812"/>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 name="直線コネクタ 813"/>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 name="直線コネクタ 81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6" name="直線コネクタ 815"/>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 name="直線コネクタ 816"/>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 name="直線コネクタ 81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 name="直線コネクタ 818"/>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 name="直線コネクタ 819"/>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1" name="直線コネクタ 820"/>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 name="直線コネクタ 821"/>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 name="直線コネクタ 822"/>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4" name="直線コネクタ 823"/>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 name="直線コネクタ 82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 name="直線コネクタ 825"/>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7" name="直線コネクタ 826"/>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 name="直線コネクタ 82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 name="直線コネクタ 828"/>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0" name="直線コネクタ 829"/>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 name="直線コネクタ 830"/>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 name="直線コネクタ 831"/>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3" name="直線コネクタ 832"/>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 name="直線コネクタ 833"/>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 name="直線コネクタ 83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6" name="直線コネクタ 835"/>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 name="直線コネクタ 836"/>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 name="直線コネクタ 83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9" name="直線コネクタ 838"/>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 name="直線コネクタ 839"/>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 name="直線コネクタ 840"/>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 name="直線コネクタ 841"/>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 name="直線コネクタ 842"/>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 name="直線コネクタ 843"/>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 name="直線コネクタ 84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 name="直線コネクタ 845"/>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 name="直線コネクタ 846"/>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 name="直線コネクタ 84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9" name="直線コネクタ 848"/>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0" name="直線コネクタ 849"/>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1" name="直線コネクタ 850"/>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2" name="直線コネクタ 851"/>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 name="直線コネクタ 852"/>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 name="直線コネクタ 85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5" name="直線コネクタ 854"/>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6" name="直線コネクタ 855"/>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7" name="直線コネクタ 85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8" name="直線コネクタ 857"/>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 name="直線コネクタ 858"/>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 name="直線コネクタ 859"/>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 name="直線コネクタ 860"/>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 name="直線コネクタ 861"/>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3" name="直線コネクタ 862"/>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 name="直線コネクタ 86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 name="直線コネクタ 864"/>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6" name="直線コネクタ 865"/>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 name="直線コネクタ 86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 name="直線コネクタ 867"/>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9" name="直線コネクタ 868"/>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 name="直線コネクタ 869"/>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 name="直線コネクタ 870"/>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2" name="直線コネクタ 871"/>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 name="直線コネクタ 872"/>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4" name="直線コネクタ 87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5" name="直線コネクタ 874"/>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6" name="直線コネクタ 875"/>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7" name="直線コネクタ 87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8" name="直線コネクタ 877"/>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 name="直線コネクタ 878"/>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 name="直線コネクタ 879"/>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1" name="直線コネクタ 880"/>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2" name="直線コネクタ 881"/>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3" name="直線コネクタ 882"/>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4" name="直線コネクタ 883"/>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 name="直線コネクタ 884"/>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 name="直線コネクタ 885"/>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7" name="直線コネクタ 886"/>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 name="直線コネクタ 887"/>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 name="直線コネクタ 888"/>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0" name="直線コネクタ 889"/>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 name="直線コネクタ 890"/>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 name="直線コネクタ 891"/>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3" name="直線コネクタ 892"/>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 name="直線コネクタ 89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 name="直線コネクタ 894"/>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6" name="直線コネクタ 895"/>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 name="直線コネクタ 89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 name="直線コネクタ 897"/>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9" name="直線コネクタ 898"/>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 name="直線コネクタ 89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 name="直線コネクタ 90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2" name="直線コネクタ 901"/>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 name="直線コネクタ 902"/>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 name="直線コネクタ 90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5" name="直線コネクタ 904"/>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 name="直線コネクタ 905"/>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 name="直線コネクタ 90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8" name="直線コネクタ 907"/>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 name="直線コネクタ 908"/>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 name="直線コネクタ 90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 name="直線コネクタ 91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 name="直線コネクタ 911"/>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3" name="直線コネクタ 912"/>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 name="直線コネクタ 91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 name="直線コネクタ 914"/>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6" name="直線コネクタ 915"/>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 name="直線コネクタ 91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 name="直線コネクタ 917"/>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9" name="直線コネクタ 918"/>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 name="直線コネクタ 91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 name="直線コネクタ 92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2" name="直線コネクタ 921"/>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 name="直線コネクタ 922"/>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 name="直線コネクタ 92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5" name="直線コネクタ 924"/>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 name="直線コネクタ 925"/>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 name="直線コネクタ 92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8" name="直線コネクタ 927"/>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 name="直線コネクタ 928"/>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 name="直線コネクタ 92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1" name="直線コネクタ 930"/>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 name="直線コネクタ 931"/>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 name="直線コネクタ 932"/>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4" name="直線コネクタ 933"/>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 name="直線コネクタ 934"/>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 name="直線コネクタ 935"/>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7" name="直線コネクタ 936"/>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 name="直線コネクタ 937"/>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 name="直線コネクタ 938"/>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0" name="直線コネクタ 939"/>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 name="直線コネクタ 94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 name="直線コネクタ 941"/>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3" name="直線コネクタ 942"/>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 name="直線コネクタ 94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 name="直線コネクタ 944"/>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6" name="直線コネクタ 945"/>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 name="直線コネクタ 94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 name="直線コネクタ 947"/>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9" name="直線コネクタ 948"/>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 name="直線コネクタ 94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 name="直線コネクタ 95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2" name="直線コネクタ 951"/>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 name="直線コネクタ 95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 name="直線コネクタ 95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5" name="直線コネクタ 954"/>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 name="直線コネクタ 955"/>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7" name="直線コネクタ 95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8" name="直線コネクタ 957"/>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9" name="直線コネクタ 958"/>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0" name="直線コネクタ 95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1" name="直線コネクタ 960"/>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 name="直線コネクタ 961"/>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 name="直線コネクタ 96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4" name="直線コネクタ 96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5" name="直線コネクタ 964"/>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6" name="直線コネクタ 965"/>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7" name="直線コネクタ 96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 name="直線コネクタ 967"/>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9" name="直線コネクタ 968"/>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 name="直線コネクタ 96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 name="直線コネクタ 97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2" name="直線コネクタ 971"/>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 name="直線コネクタ 97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 name="直線コネクタ 97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5" name="直線コネクタ 974"/>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 name="直線コネクタ 975"/>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 name="直線コネクタ 97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8" name="直線コネクタ 977"/>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 name="直線コネクタ 978"/>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 name="直線コネクタ 97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1" name="直線コネクタ 980"/>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2" name="直線コネクタ 981"/>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3" name="直線コネクタ 98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4" name="直線コネクタ 983"/>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5" name="直線コネクタ 984"/>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 name="直線コネクタ 985"/>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7" name="直線コネクタ 986"/>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 name="直線コネクタ 987"/>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9" name="直線コネクタ 988"/>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0" name="直線コネクタ 989"/>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1" name="直線コネクタ 99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2" name="直線コネクタ 991"/>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3" name="直線コネクタ 992"/>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 name="直線コネクタ 99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 name="直線コネクタ 994"/>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6" name="直線コネクタ 995"/>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 name="直線コネクタ 99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 name="直線コネクタ 997"/>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9" name="直線コネクタ 998"/>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 name="直線コネクタ 99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 name="直線コネクタ 100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2" name="直線コネクタ 1001"/>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 name="直線コネクタ 100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 name="直線コネクタ 100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5" name="直線コネクタ 1004"/>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 name="直線コネクタ 100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 name="直線コネクタ 100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8" name="直線コネクタ 1007"/>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 name="直線コネクタ 100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 name="直線コネクタ 100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1" name="直線コネクタ 1010"/>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 name="直線コネクタ 1011"/>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 name="直線コネクタ 101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4" name="直線コネクタ 1013"/>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 name="直線コネクタ 1014"/>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 name="直線コネクタ 101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7" name="直線コネクタ 1016"/>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 name="直線コネクタ 1017"/>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 name="直線コネクタ 101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 name="直線コネクタ 101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 name="直線コネクタ 1020"/>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2" name="直線コネクタ 1021"/>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 name="直線コネクタ 102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 name="直線コネクタ 102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5" name="直線コネクタ 1024"/>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 name="直線コネクタ 102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 name="直線コネクタ 102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8" name="直線コネクタ 1027"/>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 name="直線コネクタ 102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 name="直線コネクタ 102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1" name="直線コネクタ 1030"/>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 name="直線コネクタ 1031"/>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 name="直線コネクタ 103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4" name="直線コネクタ 1033"/>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 name="直線コネクタ 1034"/>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 name="直線コネクタ 103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7" name="直線コネクタ 1036"/>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 name="直線コネクタ 1037"/>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 name="直線コネクタ 103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0" name="直線コネクタ 1039"/>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 name="直線コネクタ 1040"/>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 name="直線コネクタ 1041"/>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3" name="直線コネクタ 1042"/>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 name="直線コネクタ 104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 name="直線コネクタ 1044"/>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6" name="直線コネクタ 1045"/>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 name="直線コネクタ 104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 name="直線コネクタ 1047"/>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9" name="直線コネクタ 1048"/>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 name="直線コネクタ 104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 name="直線コネクタ 1050"/>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2" name="直線コネクタ 1051"/>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 name="直線コネクタ 105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 name="直線コネクタ 105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5" name="直線コネクタ 1054"/>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 name="直線コネクタ 105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 name="直線コネクタ 105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829" name="直線コネクタ 1828"/>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830" name="直線コネクタ 1829"/>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31" name="直線コネクタ 18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2" name="直線コネクタ 18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3" name="直線コネクタ 18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34" name="直線コネクタ 18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35" name="直線コネクタ 18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36" name="直線コネクタ 18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37" name="直線コネクタ 18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38" name="直線コネクタ 18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39" name="直線コネクタ 18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40" name="直線コネクタ 18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41" name="直線コネクタ 18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42" name="直線コネクタ 18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43" name="直線コネクタ 18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44" name="直線コネクタ 18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45" name="直線コネクタ 18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46" name="直線コネクタ 18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47" name="直線コネクタ 18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48" name="直線コネクタ 18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49" name="直線コネクタ 18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50" name="直線コネクタ 18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51" name="直線コネクタ 18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52" name="直線コネクタ 18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53" name="直線コネクタ 18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54" name="直線コネクタ 18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55" name="直線コネクタ 18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56" name="直線コネクタ 18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57" name="直線コネクタ 18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58" name="直線コネクタ 18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59" name="直線コネクタ 18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60" name="直線コネクタ 18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61" name="直線コネクタ 18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62" name="直線コネクタ 18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63" name="直線コネクタ 18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64" name="直線コネクタ 18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65" name="直線コネクタ 18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866" name="直線コネクタ 18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7" name="直線コネクタ 18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8" name="直線コネクタ 18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869" name="直線コネクタ 18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0" name="直線コネクタ 18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1" name="直線コネクタ 18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872" name="直線コネクタ 187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3" name="直線コネクタ 18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4" name="直線コネクタ 18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875" name="直線コネクタ 187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6" name="直線コネクタ 18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7" name="直線コネクタ 18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8" name="直線コネクタ 1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9" name="直線コネクタ 18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880" name="直線コネクタ 187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1" name="直線コネクタ 1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2" name="直線コネクタ 18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883" name="直線コネクタ 188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4" name="直線コネクタ 1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5" name="直線コネクタ 18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886" name="直線コネクタ 188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7" name="直線コネクタ 1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8" name="直線コネクタ 18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889" name="直線コネクタ 18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0" name="直線コネクタ 1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1" name="直線コネクタ 18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892" name="直線コネクタ 18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3" name="直線コネクタ 18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4" name="直線コネクタ 18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895" name="直線コネクタ 18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6" name="直線コネクタ 18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7" name="直線コネクタ 18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898" name="直線コネクタ 18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99" name="直線コネクタ 18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0" name="直線コネクタ 18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1" name="直線コネクタ 19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02" name="直線コネクタ 19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03" name="直線コネクタ 19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4" name="直線コネクタ 19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05" name="直線コネクタ 19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06" name="直線コネクタ 19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7" name="直線コネクタ 19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08" name="直線コネクタ 19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09" name="直線コネクタ 19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10" name="直線コネクタ 19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11" name="直線コネクタ 19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12" name="直線コネクタ 19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13" name="直線コネクタ 19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14" name="直線コネクタ 19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15" name="直線コネクタ 19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16" name="直線コネクタ 19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17" name="直線コネクタ 19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18" name="直線コネクタ 19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19" name="直線コネクタ 19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20" name="直線コネクタ 19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21" name="直線コネクタ 19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22" name="直線コネクタ 19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23" name="直線コネクタ 19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24" name="直線コネクタ 19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25" name="直線コネクタ 19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26" name="直線コネクタ 19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27" name="直線コネクタ 19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28" name="直線コネクタ 19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29" name="直線コネクタ 19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30" name="直線コネクタ 19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31" name="直線コネクタ 19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32" name="直線コネクタ 19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33" name="直線コネクタ 19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34" name="直線コネクタ 19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35" name="直線コネクタ 19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36" name="直線コネクタ 19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37" name="直線コネクタ 193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8" name="直線コネクタ 19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9" name="直線コネクタ 19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40" name="直線コネクタ 19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1" name="直線コネクタ 19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2" name="直線コネクタ 19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43" name="直線コネクタ 194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4" name="直線コネクタ 19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5" name="直線コネクタ 1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46" name="直線コネクタ 194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7" name="直線コネクタ 19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8" name="直線コネクタ 19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49" name="直線コネクタ 194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0" name="直線コネクタ 19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1" name="直線コネクタ 19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2" name="直線コネクタ 19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3" name="直線コネクタ 19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54" name="直線コネクタ 195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5" name="直線コネクタ 19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6" name="直線コネクタ 1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57" name="直線コネクタ 195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8" name="直線コネクタ 19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9" name="直線コネクタ 1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60" name="直線コネクタ 195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1" name="直線コネクタ 19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2" name="直線コネクタ 1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63" name="直線コネクタ 19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4" name="直線コネクタ 19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5" name="直線コネクタ 1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66" name="直線コネクタ 19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7" name="直線コネクタ 19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8" name="直線コネクタ 19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69" name="直線コネクタ 19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70" name="直線コネクタ 19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71" name="直線コネクタ 19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72" name="直線コネクタ 197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3" name="直線コネクタ 1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74" name="直線コネクタ 19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75" name="直線コネクタ 1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6" name="直線コネクタ 19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77" name="直線コネクタ 19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78" name="直線コネクタ 1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9" name="直線コネクタ 19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80" name="直線コネクタ 19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81" name="直線コネクタ 19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2" name="直線コネクタ 19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83" name="直線コネクタ 19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84" name="直線コネクタ 19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5" name="直線コネクタ 19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86" name="直線コネクタ 19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87" name="直線コネクタ 19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8" name="直線コネクタ 1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89" name="直線コネクタ 19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0" name="直線コネクタ 19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1" name="直線コネクタ 1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2" name="直線コネクタ 19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3" name="直線コネクタ 19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4" name="直線コネクタ 19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5" name="直線コネクタ 19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6" name="直線コネクタ 19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7" name="直線コネクタ 19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8" name="直線コネクタ 19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9" name="直線コネクタ 19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00" name="直線コネクタ 19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1" name="直線コネクタ 20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2" name="直線コネクタ 20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03" name="直線コネクタ 20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4" name="直線コネクタ 20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5" name="直線コネクタ 20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06" name="直線コネクタ 20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7" name="直線コネクタ 20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8" name="直線コネクタ 20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09" name="直線コネクタ 20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0" name="直線コネクタ 20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1" name="直線コネクタ 20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12" name="直線コネクタ 20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3" name="直線コネクタ 20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4" name="直線コネクタ 20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15" name="直線コネクタ 2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6" name="直線コネクタ 20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7" name="直線コネクタ 20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18" name="直線コネクタ 2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9" name="直線コネクタ 20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0" name="直線コネクタ 20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21" name="直線コネクタ 2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2" name="直線コネクタ 20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3" name="直線コネクタ 20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24" name="直線コネクタ 2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5" name="直線コネクタ 20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6" name="直線コネクタ 20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27" name="直線コネクタ 20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8" name="直線コネクタ 20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9" name="直線コネクタ 20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30" name="直線コネクタ 20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1" name="直線コネクタ 20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2" name="直線コネクタ 20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33" name="直線コネクタ 20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4" name="直線コネクタ 20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5" name="直線コネクタ 20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36" name="直線コネクタ 20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7" name="直線コネクタ 20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8" name="直線コネクタ 20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39" name="直線コネクタ 20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0" name="直線コネクタ 20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1" name="直線コネクタ 20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42" name="直線コネクタ 20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3" name="直線コネクタ 20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4" name="直線コネクタ 20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45" name="直線コネクタ 20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6" name="直線コネクタ 20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7" name="直線コネクタ 20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48" name="直線コネクタ 20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9" name="直線コネクタ 20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0" name="直線コネクタ 20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51" name="直線コネクタ 20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2" name="直線コネクタ 20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3" name="直線コネクタ 20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54" name="直線コネクタ 20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5" name="直線コネクタ 20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6" name="直線コネクタ 20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57" name="直線コネクタ 20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8" name="直線コネクタ 20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9" name="直線コネクタ 20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60" name="直線コネクタ 2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1" name="直線コネクタ 2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2" name="直線コネクタ 20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63" name="直線コネクタ 20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4" name="直線コネクタ 20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5" name="直線コネクタ 20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66" name="直線コネクタ 20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7" name="直線コネクタ 20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8" name="直線コネクタ 20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69" name="直線コネクタ 20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0" name="直線コネクタ 20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1" name="直線コネクタ 20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72" name="直線コネクタ 20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3" name="直線コネクタ 20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4" name="直線コネクタ 20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75" name="直線コネクタ 20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6" name="直線コネクタ 20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7" name="直線コネクタ 20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78" name="直線コネクタ 20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9" name="直線コネクタ 20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0" name="直線コネクタ 20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2081" name="直線コネクタ 2080"/>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2082" name="直線コネクタ 2081"/>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83" name="直線コネクタ 20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4" name="直線コネクタ 20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5" name="直線コネクタ 20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086" name="直線コネクタ 20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087" name="直線コネクタ 20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88" name="直線コネクタ 20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089" name="直線コネクタ 20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090" name="直線コネクタ 20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91" name="直線コネクタ 20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092" name="直線コネクタ 20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093" name="直線コネクタ 20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94" name="直線コネクタ 20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095" name="直線コネクタ 20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096" name="直線コネクタ 20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097" name="直線コネクタ 20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098" name="直線コネクタ 20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99" name="直線コネクタ 20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00" name="直線コネクタ 20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01" name="直線コネクタ 21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02" name="直線コネクタ 21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03" name="直線コネクタ 21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04" name="直線コネクタ 21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05" name="直線コネクタ 21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06" name="直線コネクタ 21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07" name="直線コネクタ 21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08" name="直線コネクタ 21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09" name="直線コネクタ 21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10" name="直線コネクタ 21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11" name="直線コネクタ 21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12" name="直線コネクタ 21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13" name="直線コネクタ 21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14" name="直線コネクタ 21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15" name="直線コネクタ 21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16" name="直線コネクタ 21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17" name="直線コネクタ 21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18" name="直線コネクタ 21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9" name="直線コネクタ 2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0" name="直線コネクタ 21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21" name="直線コネクタ 21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2" name="直線コネクタ 2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3" name="直線コネクタ 21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24" name="直線コネクタ 21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5" name="直線コネクタ 2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6" name="直線コネクタ 21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27" name="直線コネクタ 21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8" name="直線コネクタ 21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9" name="直線コネクタ 21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30" name="直線コネクタ 21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31" name="直線コネクタ 21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32" name="直線コネクタ 213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33" name="直線コネクタ 21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34" name="直線コネクタ 21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35" name="直線コネクタ 213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36" name="直線コネクタ 21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37" name="直線コネクタ 21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38" name="直線コネクタ 213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39" name="直線コネクタ 21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40" name="直線コネクタ 21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41" name="直線コネクタ 214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42" name="直線コネクタ 21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43" name="直線コネクタ 21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44" name="直線コネクタ 21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45" name="直線コネクタ 21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46" name="直線コネクタ 21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47" name="直線コネクタ 21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48" name="直線コネクタ 21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49" name="直線コネクタ 21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50" name="直線コネクタ 21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51" name="直線コネクタ 21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52" name="直線コネクタ 21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53" name="直線コネクタ 21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54" name="直線コネクタ 21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55" name="直線コネクタ 21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56" name="直線コネクタ 2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57" name="直線コネクタ 21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58" name="直線コネクタ 21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59" name="直線コネクタ 2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60" name="直線コネクタ 21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61" name="直線コネクタ 21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62" name="直線コネクタ 2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63" name="直線コネクタ 21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64" name="直線コネクタ 21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65" name="直線コネクタ 2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66" name="直線コネクタ 21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67" name="直線コネクタ 21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68" name="直線コネクタ 21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69" name="直線コネクタ 21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70" name="直線コネクタ 21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71" name="直線コネクタ 21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72" name="直線コネクタ 21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73" name="直線コネクタ 21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74" name="直線コネクタ 21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75" name="直線コネクタ 21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76" name="直線コネクタ 21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77" name="直線コネクタ 21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78" name="直線コネクタ 21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79" name="直線コネクタ 21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80" name="直線コネクタ 21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81" name="直線コネクタ 21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82" name="直線コネクタ 21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83" name="直線コネクタ 21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84" name="直線コネクタ 21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85" name="直線コネクタ 21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86" name="直線コネクタ 21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87" name="直線コネクタ 21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88" name="直線コネクタ 21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89" name="直線コネクタ 21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90" name="直線コネクタ 21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91" name="直線コネクタ 21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92" name="直線コネクタ 21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93" name="直線コネクタ 2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94" name="直線コネクタ 21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95" name="直線コネクタ 21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96" name="直線コネクタ 2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97" name="直線コネクタ 21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98" name="直線コネクタ 21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99" name="直線コネクタ 2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00" name="直線コネクタ 21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01" name="直線コネクタ 22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02" name="直線コネクタ 2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03" name="直線コネクタ 22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04" name="直線コネクタ 2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05" name="直線コネクタ 2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06" name="直線コネクタ 220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07" name="直線コネクタ 2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08" name="直線コネクタ 22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09" name="直線コネクタ 220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10" name="直線コネクタ 22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11" name="直線コネクタ 22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12" name="直線コネクタ 22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13" name="直線コネクタ 22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14" name="直線コネクタ 22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15" name="直線コネクタ 22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16" name="直線コネクタ 22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17" name="直線コネクタ 22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18" name="直線コネクタ 22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19" name="直線コネクタ 22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20" name="直線コネクタ 22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21" name="直線コネクタ 22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22" name="直線コネクタ 22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23" name="直線コネクタ 22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24" name="直線コネクタ 22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25" name="直線コネクタ 22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26" name="直線コネクタ 22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27" name="直線コネクタ 22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28" name="直線コネクタ 22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29" name="直線コネクタ 22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30" name="直線コネクタ 22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31" name="直線コネクタ 22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32" name="直線コネクタ 22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33" name="直線コネクタ 22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34" name="直線コネクタ 22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35" name="直線コネクタ 22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36" name="直線コネクタ 22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37" name="直線コネクタ 22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38" name="直線コネクタ 22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39" name="直線コネクタ 22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40" name="直線コネクタ 22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41" name="直線コネクタ 22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42" name="直線コネクタ 22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43" name="直線コネクタ 22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44" name="直線コネクタ 22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45" name="直線コネクタ 22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46" name="直線コネクタ 22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47" name="直線コネクタ 22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48" name="直線コネクタ 22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49" name="直線コネクタ 22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50" name="直線コネクタ 22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51" name="直線コネクタ 22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52" name="直線コネクタ 22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53" name="直線コネクタ 22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54" name="直線コネクタ 22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55" name="直線コネクタ 22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56" name="直線コネクタ 22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57" name="直線コネクタ 22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58" name="直線コネクタ 22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59" name="直線コネクタ 22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60" name="直線コネクタ 22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61" name="直線コネクタ 22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62" name="直線コネクタ 22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63" name="直線コネクタ 22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64" name="直線コネクタ 22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65" name="直線コネクタ 22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66" name="直線コネクタ 22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67" name="直線コネクタ 22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68" name="直線コネクタ 22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69" name="直線コネクタ 22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70" name="直線コネクタ 22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71" name="直線コネクタ 22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72" name="直線コネクタ 22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73" name="直線コネクタ 22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74" name="直線コネクタ 2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75" name="直線コネクタ 2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76" name="直線コネクタ 22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77" name="直線コネクタ 2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78" name="直線コネクタ 2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79" name="直線コネクタ 22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80" name="直線コネクタ 2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81" name="直線コネクタ 22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82" name="直線コネクタ 22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83" name="直線コネクタ 2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84" name="直線コネクタ 22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85" name="直線コネクタ 22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86" name="直線コネクタ 2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87" name="直線コネクタ 22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88" name="直線コネクタ 22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89" name="直線コネクタ 22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90" name="直線コネクタ 22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91" name="直線コネクタ 22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92" name="直線コネクタ 22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93" name="直線コネクタ 22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94" name="直線コネクタ 22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95" name="直線コネクタ 22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96" name="直線コネクタ 22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97" name="直線コネクタ 22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98" name="直線コネクタ 22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99" name="直線コネクタ 22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00" name="直線コネクタ 22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01" name="直線コネクタ 23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02" name="直線コネクタ 23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03" name="直線コネクタ 23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04" name="直線コネクタ 23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05" name="直線コネクタ 2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06" name="直線コネクタ 2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07" name="直線コネクタ 23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08" name="直線コネクタ 2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09" name="直線コネクタ 2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10" name="直線コネクタ 23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11" name="直線コネクタ 23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12" name="直線コネクタ 2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13" name="直線コネクタ 23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14" name="直線コネクタ 2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15" name="直線コネクタ 23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16" name="直線コネクタ 23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17" name="直線コネクタ 23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18" name="直線コネクタ 23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19" name="直線コネクタ 23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20" name="直線コネクタ 23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21" name="直線コネクタ 23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22" name="直線コネクタ 23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23" name="直線コネクタ 23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24" name="直線コネクタ 23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25" name="直線コネクタ 23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26" name="直線コネクタ 23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27" name="直線コネクタ 23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28" name="直線コネクタ 23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29" name="直線コネクタ 23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30" name="直線コネクタ 23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31" name="直線コネクタ 23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32" name="直線コネクタ 23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33" name="直線コネクタ 23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34" name="直線コネクタ 2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35" name="直線コネクタ 23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36" name="直線コネクタ 23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37" name="直線コネクタ 23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38" name="直線コネクタ 23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39" name="直線コネクタ 23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40" name="直線コネクタ 23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41" name="直線コネクタ 23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42" name="直線コネクタ 23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43" name="直線コネクタ 23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44" name="直線コネクタ 23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45" name="直線コネクタ 23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46" name="直線コネクタ 2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47" name="直線コネクタ 23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48" name="直線コネクタ 23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49" name="直線コネクタ 2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50" name="直線コネクタ 23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51" name="直線コネクタ 23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52" name="直線コネクタ 2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53" name="直線コネクタ 23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54" name="直線コネクタ 23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55" name="直線コネクタ 23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56" name="直線コネクタ 23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57" name="直線コネクタ 23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58" name="直線コネクタ 23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59" name="直線コネクタ 2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60" name="直線コネクタ 23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61" name="直線コネクタ 23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62" name="直線コネクタ 2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63" name="直線コネクタ 23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64" name="直線コネクタ 23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65" name="直線コネクタ 2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66" name="直線コネクタ 23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67" name="直線コネクタ 23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68" name="直線コネクタ 2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69" name="直線コネクタ 23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70" name="直線コネクタ 2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71" name="直線コネクタ 2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72" name="直線コネクタ 23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73" name="直線コネクタ 2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74" name="直線コネクタ 2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75" name="直線コネクタ 23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76" name="直線コネクタ 2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77" name="直線コネクタ 2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78" name="直線コネクタ 23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79" name="直線コネクタ 23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80" name="直線コネクタ 2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81" name="直線コネクタ 23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82" name="直線コネクタ 2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83" name="直線コネクタ 2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84" name="直線コネクタ 23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85" name="直線コネクタ 23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86" name="直線コネクタ 2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87" name="直線コネクタ 23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88" name="直線コネクタ 23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89" name="直線コネクタ 2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90" name="直線コネクタ 23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91" name="直線コネクタ 23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92" name="直線コネクタ 2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93" name="直線コネクタ 23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94" name="直線コネクタ 2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95" name="直線コネクタ 2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96" name="直線コネクタ 23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97" name="直線コネクタ 23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98" name="直線コネクタ 23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99" name="直線コネクタ 23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00" name="直線コネクタ 23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01" name="直線コネクタ 24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02" name="直線コネクタ 24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03" name="直線コネクタ 2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04" name="直線コネクタ 24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05" name="直線コネクタ 24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06" name="直線コネクタ 2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07" name="直線コネクタ 24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08" name="直線コネクタ 24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09" name="直線コネクタ 2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10" name="直線コネクタ 24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11" name="直線コネクタ 24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12" name="直線コネクタ 24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13" name="直線コネクタ 24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14" name="直線コネクタ 24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15" name="直線コネクタ 24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16" name="直線コネクタ 24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17" name="直線コネクタ 24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18" name="直線コネクタ 24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19" name="直線コネクタ 24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20" name="直線コネクタ 24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21" name="直線コネクタ 24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22" name="直線コネクタ 24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23" name="直線コネクタ 24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24" name="直線コネクタ 24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25" name="直線コネクタ 24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26" name="直線コネクタ 24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27" name="直線コネクタ 24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28" name="直線コネクタ 24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29" name="直線コネクタ 24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30" name="直線コネクタ 24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31" name="直線コネクタ 24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32" name="直線コネクタ 24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33" name="直線コネクタ 2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34" name="直線コネクタ 24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35" name="直線コネクタ 24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36" name="直線コネクタ 2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37" name="直線コネクタ 24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38" name="直線コネクタ 24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39" name="直線コネクタ 2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40" name="直線コネクタ 24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41" name="直線コネクタ 24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42" name="直線コネクタ 2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43" name="直線コネクタ 24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44" name="直線コネクタ 24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45" name="直線コネクタ 2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46" name="直線コネクタ 24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47" name="直線コネクタ 24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48" name="直線コネクタ 2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49" name="直線コネクタ 24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50" name="直線コネクタ 24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51" name="直線コネクタ 2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52" name="直線コネクタ 24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53" name="直線コネクタ 2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54" name="直線コネクタ 2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55" name="直線コネクタ 24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56" name="直線コネクタ 2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57" name="直線コネクタ 2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58" name="直線コネクタ 24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59" name="直線コネクタ 2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60" name="直線コネクタ 2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61" name="直線コネクタ 24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62" name="直線コネクタ 2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63" name="直線コネクタ 2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64" name="直線コネクタ 24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65" name="直線コネクタ 2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66" name="直線コネクタ 24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67" name="直線コネクタ 24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68" name="直線コネクタ 2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69" name="直線コネクタ 24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70" name="直線コネクタ 24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71" name="直線コネクタ 2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72" name="直線コネクタ 24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73" name="直線コネクタ 24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74" name="直線コネクタ 2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75" name="直線コネクタ 24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76" name="直線コネクタ 24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77" name="直線コネクタ 2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78" name="直線コネクタ 24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79" name="直線コネクタ 24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80" name="直線コネクタ 2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81" name="直線コネクタ 24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82" name="直線コネクタ 24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83" name="直線コネクタ 2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84" name="直線コネクタ 24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85" name="直線コネクタ 24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86" name="直線コネクタ 2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87" name="直線コネクタ 24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88" name="直線コネクタ 24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89" name="直線コネクタ 2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90" name="直線コネクタ 24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91" name="直線コネクタ 24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92" name="直線コネクタ 2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93" name="直線コネクタ 24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94" name="直線コネクタ 24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95" name="直線コネクタ 2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96" name="直線コネクタ 24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97" name="直線コネクタ 24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98" name="直線コネクタ 2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99" name="直線コネクタ 24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00" name="直線コネクタ 24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01" name="直線コネクタ 25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02" name="直線コネクタ 25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03" name="直線コネクタ 25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04" name="直線コネクタ 25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05" name="直線コネクタ 25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06" name="直線コネクタ 25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07" name="直線コネクタ 25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08" name="直線コネクタ 25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09" name="直線コネクタ 25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10" name="直線コネクタ 25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11" name="直線コネクタ 25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12" name="直線コネクタ 2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13" name="直線コネクタ 2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14" name="直線コネクタ 25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15" name="直線コネクタ 2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16" name="直線コネクタ 25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17" name="直線コネクタ 25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18" name="直線コネクタ 2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19" name="直線コネクタ 25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20" name="直線コネクタ 25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21" name="直線コネクタ 2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22" name="直線コネクタ 25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23" name="直線コネクタ 25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24" name="直線コネクタ 2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25" name="直線コネクタ 2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26" name="直線コネクタ 25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27" name="直線コネクタ 2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28" name="直線コネクタ 25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29" name="直線コネクタ 25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30" name="直線コネクタ 2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31" name="直線コネクタ 2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32" name="直線コネクタ 25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33" name="直線コネクタ 25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34" name="直線コネクタ 2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35" name="直線コネクタ 25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36" name="直線コネクタ 25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37" name="直線コネクタ 2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38" name="直線コネクタ 25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39" name="直線コネクタ 25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40" name="直線コネクタ 25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41" name="直線コネクタ 2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42" name="直線コネクタ 2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43" name="直線コネクタ 25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44" name="直線コネクタ 25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45" name="直線コネクタ 25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46" name="直線コネクタ 25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47" name="直線コネクタ 2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48" name="直線コネクタ 25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49" name="直線コネクタ 25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50" name="直線コネクタ 25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51" name="直線コネクタ 25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52" name="直線コネクタ 25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53" name="直線コネクタ 25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54" name="直線コネクタ 25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55" name="直線コネクタ 25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56" name="直線コネクタ 25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57" name="直線コネクタ 25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58" name="直線コネクタ 25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59" name="直線コネクタ 25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60" name="直線コネクタ 25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61" name="直線コネクタ 25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62" name="直線コネクタ 25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63" name="直線コネクタ 25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64" name="直線コネクタ 25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65" name="直線コネクタ 25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66" name="直線コネクタ 25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67" name="直線コネクタ 25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68" name="直線コネクタ 25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69" name="直線コネクタ 25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70" name="直線コネクタ 25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71" name="直線コネクタ 25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72" name="直線コネクタ 25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73" name="直線コネクタ 25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74" name="直線コネクタ 25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75" name="直線コネクタ 25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76" name="直線コネクタ 25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77" name="直線コネクタ 2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78" name="直線コネクタ 2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79" name="直線コネクタ 25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80" name="直線コネクタ 2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81" name="直線コネクタ 2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82" name="直線コネクタ 25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83" name="直線コネクタ 2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84" name="直線コネクタ 25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85" name="直線コネクタ 25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86" name="直線コネクタ 25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87" name="直線コネクタ 2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88" name="直線コネクタ 25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89" name="直線コネクタ 25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90" name="直線コネクタ 25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91" name="直線コネクタ 25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92" name="直線コネクタ 25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93" name="直線コネクタ 25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94" name="直線コネクタ 25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95" name="直線コネクタ 25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96" name="直線コネクタ 25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97" name="直線コネクタ 25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98" name="直線コネクタ 25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99" name="直線コネクタ 25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02" name="直線コネクタ 1801"/>
        <xdr:cNvCxnSpPr/>
      </xdr:nvCxnSpPr>
      <xdr:spPr>
        <a:xfrm>
          <a:off x="193675" y="1064260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3" name="直線コネクタ 1802"/>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4" name="直線コネクタ 1803"/>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05" name="直線コネクタ 1804"/>
        <xdr:cNvCxnSpPr/>
      </xdr:nvCxnSpPr>
      <xdr:spPr>
        <a:xfrm>
          <a:off x="193675" y="1064260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6" name="直線コネクタ 1805"/>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7" name="直線コネクタ 1806"/>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08" name="直線コネクタ 1807"/>
        <xdr:cNvCxnSpPr/>
      </xdr:nvCxnSpPr>
      <xdr:spPr>
        <a:xfrm>
          <a:off x="193675" y="2003425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9" name="直線コネクタ 1808"/>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0" name="直線コネクタ 1809"/>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1" name="直線コネクタ 1810"/>
        <xdr:cNvCxnSpPr/>
      </xdr:nvCxnSpPr>
      <xdr:spPr>
        <a:xfrm>
          <a:off x="193675" y="2003425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2" name="直線コネクタ 1811"/>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3" name="直線コネクタ 1812"/>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4" name="直線コネクタ 1813"/>
        <xdr:cNvCxnSpPr/>
      </xdr:nvCxnSpPr>
      <xdr:spPr>
        <a:xfrm>
          <a:off x="193675" y="2003425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5" name="直線コネクタ 1814"/>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6" name="直線コネクタ 1815"/>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7" name="直線コネクタ 1816"/>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8" name="直線コネクタ 1817"/>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9" name="直線コネクタ 1818"/>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20" name="直線コネクタ 1819"/>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1" name="直線コネクタ 1820"/>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2" name="直線コネクタ 1821"/>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23" name="直線コネクタ 1822"/>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4" name="直線コネクタ 1823"/>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5" name="直線コネクタ 1824"/>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26" name="直線コネクタ 1825"/>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7" name="直線コネクタ 1826"/>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8" name="直線コネクタ 1827"/>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00" name="直線コネクタ 2599"/>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01" name="直線コネクタ 2600"/>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02" name="直線コネクタ 2601"/>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03" name="直線コネクタ 2602"/>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04" name="直線コネクタ 2603"/>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05" name="直線コネクタ 2604"/>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06" name="直線コネクタ 2605"/>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07" name="直線コネクタ 2606"/>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08" name="直線コネクタ 2607"/>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09" name="直線コネクタ 2608"/>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10" name="直線コネクタ 2609"/>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11" name="直線コネクタ 2610"/>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12" name="直線コネクタ 2611"/>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13" name="直線コネクタ 2612"/>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14" name="直線コネクタ 2613"/>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23" name="直線コネクタ 2722"/>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24" name="直線コネクタ 2723"/>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25" name="直線コネクタ 2724"/>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26" name="直線コネクタ 2725"/>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27" name="直線コネクタ 2726"/>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28" name="直線コネクタ 2727"/>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29" name="直線コネクタ 2728"/>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30" name="直線コネクタ 2729"/>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31" name="直線コネクタ 2730"/>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32" name="直線コネクタ 2731"/>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33" name="直線コネクタ 2732"/>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34" name="直線コネクタ 2733"/>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35" name="直線コネクタ 2734"/>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36" name="直線コネクタ 2735"/>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37" name="直線コネクタ 2736"/>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38" name="直線コネクタ 2737"/>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39" name="直線コネクタ 2738"/>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40" name="直線コネクタ 2739"/>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41" name="直線コネクタ 2740"/>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42" name="直線コネクタ 2741"/>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43" name="直線コネクタ 2742"/>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44" name="直線コネクタ 2743"/>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45" name="直線コネクタ 2744"/>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46" name="直線コネクタ 2745"/>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47" name="直線コネクタ 2746"/>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48" name="直線コネクタ 2747"/>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49" name="直線コネクタ 2748"/>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50" name="直線コネクタ 2749"/>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51" name="直線コネクタ 2750"/>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52" name="直線コネクタ 2751"/>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53" name="直線コネクタ 2752"/>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54" name="直線コネクタ 2753"/>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55" name="直線コネクタ 2754"/>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56" name="直線コネクタ 2755"/>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57" name="直線コネクタ 2756"/>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58" name="直線コネクタ 2757"/>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15" name="直線コネクタ 2614"/>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16" name="直線コネクタ 2615"/>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17" name="直線コネクタ 2616"/>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18" name="直線コネクタ 2617"/>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19" name="直線コネクタ 2618"/>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20" name="直線コネクタ 2619"/>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21" name="直線コネクタ 2620"/>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22" name="直線コネクタ 2621"/>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23" name="直線コネクタ 2622"/>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24" name="直線コネクタ 2623"/>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25" name="直線コネクタ 2624"/>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26" name="直線コネクタ 2625"/>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27" name="直線コネクタ 2626"/>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28" name="直線コネクタ 2627"/>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29" name="直線コネクタ 2628"/>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30" name="直線コネクタ 2629"/>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31" name="直線コネクタ 2630"/>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32" name="直線コネクタ 2631"/>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33" name="直線コネクタ 2632"/>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34" name="直線コネクタ 2633"/>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35" name="直線コネクタ 2634"/>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36" name="直線コネクタ 2635"/>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37" name="直線コネクタ 2636"/>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38" name="直線コネクタ 2637"/>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39" name="直線コネクタ 2638"/>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40" name="直線コネクタ 2639"/>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41" name="直線コネクタ 2640"/>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42" name="直線コネクタ 2641"/>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43" name="直線コネクタ 2642"/>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44" name="直線コネクタ 2643"/>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45" name="直線コネクタ 2644"/>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46" name="直線コネクタ 2645"/>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47" name="直線コネクタ 2646"/>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48" name="直線コネクタ 2647"/>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49" name="直線コネクタ 2648"/>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50" name="直線コネクタ 2649"/>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51" name="直線コネクタ 2650"/>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52" name="直線コネクタ 2651"/>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53" name="直線コネクタ 2652"/>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54" name="直線コネクタ 2653"/>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55" name="直線コネクタ 2654"/>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70" name="直線コネクタ 2669"/>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71" name="直線コネクタ 2670"/>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72" name="直線コネクタ 2671"/>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73" name="直線コネクタ 2672"/>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74" name="直線コネクタ 2673"/>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75" name="直線コネクタ 2674"/>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76" name="直線コネクタ 2675"/>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77" name="直線コネクタ 2676"/>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78" name="直線コネクタ 2677"/>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79" name="直線コネクタ 2678"/>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80" name="直線コネクタ 2679"/>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81" name="直線コネクタ 2680"/>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82" name="直線コネクタ 2681"/>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83" name="直線コネクタ 2682"/>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56" name="直線コネクタ 2655"/>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57" name="直線コネクタ 2656"/>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58" name="直線コネクタ 2657"/>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59" name="直線コネクタ 2658"/>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60" name="直線コネクタ 2659"/>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61" name="直線コネクタ 2660"/>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62" name="直線コネクタ 2661"/>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63" name="直線コネクタ 2662"/>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64" name="直線コネクタ 2663"/>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65" name="直線コネクタ 2664"/>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66" name="直線コネクタ 2665"/>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67" name="直線コネクタ 2666"/>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68" name="直線コネクタ 2667"/>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69" name="直線コネクタ 2668"/>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84" name="直線コネクタ 2683"/>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85" name="直線コネクタ 268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86" name="直線コネクタ 2685"/>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87" name="直線コネクタ 2686"/>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88" name="直線コネクタ 2687"/>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89" name="直線コネクタ 2688"/>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90" name="直線コネクタ 2689"/>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91" name="直線コネクタ 2690"/>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92" name="直線コネクタ 2691"/>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93" name="直線コネクタ 2692"/>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94" name="直線コネクタ 2693"/>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95" name="直線コネクタ 269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96" name="直線コネクタ 2695"/>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97" name="直線コネクタ 2696"/>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98" name="直線コネクタ 2697"/>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99" name="直線コネクタ 2698"/>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00" name="直線コネクタ 2699"/>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01" name="直線コネクタ 2700"/>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02" name="直線コネクタ 2701"/>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03" name="直線コネクタ 2702"/>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04" name="直線コネクタ 2703"/>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05" name="直線コネクタ 270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06" name="直線コネクタ 2705"/>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07" name="直線コネクタ 2706"/>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08" name="直線コネクタ 2707"/>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09" name="直線コネクタ 2708"/>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10" name="直線コネクタ 2709"/>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11" name="直線コネクタ 2710"/>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12" name="直線コネクタ 2711"/>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13" name="直線コネクタ 2712"/>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14" name="直線コネクタ 2713"/>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15" name="直線コネクタ 271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16" name="直線コネクタ 2715"/>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03" name="直線コネクタ 2802"/>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04" name="直線コネクタ 280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05" name="直線コネクタ 2804"/>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06" name="直線コネクタ 2805"/>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07" name="直線コネクタ 280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08" name="直線コネクタ 2807"/>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09" name="直線コネクタ 2808"/>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10" name="直線コネクタ 280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11" name="直線コネクタ 2810"/>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12" name="直線コネクタ 2811"/>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13" name="直線コネクタ 281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14" name="直線コネクタ 281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15" name="直線コネクタ 2814"/>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16" name="直線コネクタ 2815"/>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17" name="直線コネクタ 2816"/>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18" name="直線コネクタ 2817"/>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19" name="直線コネクタ 2818"/>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20" name="直線コネクタ 2819"/>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21" name="直線コネクタ 2820"/>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22" name="直線コネクタ 2821"/>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23" name="直線コネクタ 2822"/>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24" name="直線コネクタ 282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25" name="直線コネクタ 2824"/>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26" name="直線コネクタ 2825"/>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27" name="直線コネクタ 282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28" name="直線コネクタ 2827"/>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29" name="直線コネクタ 2828"/>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30" name="直線コネクタ 282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31" name="直線コネクタ 2830"/>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32" name="直線コネクタ 2831"/>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33" name="直線コネクタ 283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34" name="直線コネクタ 283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35" name="直線コネクタ 2834"/>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36" name="直線コネクタ 2835"/>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37" name="直線コネクタ 283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38" name="直線コネクタ 2837"/>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39" name="直線コネクタ 2838"/>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40" name="直線コネクタ 283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41" name="直線コネクタ 2840"/>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42" name="直線コネクタ 2841"/>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43" name="直線コネクタ 284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44" name="直線コネクタ 2843"/>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45" name="直線コネクタ 2844"/>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46" name="直線コネクタ 2845"/>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47" name="直線コネクタ 2846"/>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48" name="直線コネクタ 2847"/>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49" name="直線コネクタ 2848"/>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50" name="直線コネクタ 2849"/>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51" name="直線コネクタ 2850"/>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52" name="直線コネクタ 2851"/>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56" name="直線コネクタ 2855"/>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57" name="直線コネクタ 2856"/>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58" name="直線コネクタ 285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59" name="直線コネクタ 2858"/>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60" name="直線コネクタ 2859"/>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61" name="直線コネクタ 2860"/>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62" name="直線コネクタ 2861"/>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63" name="直線コネクタ 2862"/>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64" name="直線コネクタ 2863"/>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65" name="直線コネクタ 2864"/>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66" name="直線コネクタ 2865"/>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67" name="直線コネクタ 2866"/>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68" name="直線コネクタ 2867"/>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69" name="直線コネクタ 2868"/>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70" name="直線コネクタ 2869"/>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71" name="直線コネクタ 2870"/>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72" name="直線コネクタ 2871"/>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73" name="直線コネクタ 2872"/>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74" name="直線コネクタ 2873"/>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75" name="直線コネクタ 287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76" name="直線コネクタ 2875"/>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77" name="直線コネクタ 2876"/>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78" name="直線コネクタ 287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79" name="直線コネクタ 2878"/>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80" name="直線コネクタ 2879"/>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81" name="直線コネクタ 2880"/>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82" name="直線コネクタ 2881"/>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83" name="直線コネクタ 2882"/>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84" name="直線コネクタ 2883"/>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85" name="直線コネクタ 2884"/>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86" name="直線コネクタ 2885"/>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87" name="直線コネクタ 2886"/>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88" name="直線コネクタ 2887"/>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89" name="直線コネクタ 2888"/>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90" name="直線コネクタ 2889"/>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91" name="直線コネクタ 2890"/>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92" name="直線コネクタ 2891"/>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93" name="直線コネクタ 2892"/>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94" name="直線コネクタ 2893"/>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95" name="直線コネクタ 289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96" name="直線コネクタ 2895"/>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97" name="直線コネクタ 2896"/>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98" name="直線コネクタ 289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99" name="直線コネクタ 2898"/>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900" name="直線コネクタ 2899"/>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01" name="直線コネクタ 2900"/>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02" name="直線コネクタ 2901"/>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903" name="直線コネクタ 2902"/>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04" name="直線コネクタ 2903"/>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05" name="直線コネクタ 290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906" name="直線コネクタ 2905"/>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07" name="直線コネクタ 2906"/>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08" name="直線コネクタ 290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3940" name="直線コネクタ 3939"/>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3941" name="直線コネクタ 3940"/>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42" name="直線コネクタ 39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3" name="直線コネクタ 39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4" name="直線コネクタ 39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45" name="直線コネクタ 39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46" name="直線コネクタ 39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47" name="直線コネクタ 39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48" name="直線コネクタ 39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49" name="直線コネクタ 39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50" name="直線コネクタ 39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51" name="直線コネクタ 39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52" name="直線コネクタ 39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53" name="直線コネクタ 39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54" name="直線コネクタ 39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55" name="直線コネクタ 39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56" name="直線コネクタ 39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57" name="直線コネクタ 39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58" name="直線コネクタ 39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59" name="直線コネクタ 39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60" name="直線コネクタ 39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61" name="直線コネクタ 39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62" name="直線コネクタ 39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63" name="直線コネクタ 39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64" name="直線コネクタ 39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65" name="直線コネクタ 39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66" name="直線コネクタ 39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67" name="直線コネクタ 3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68" name="直線コネクタ 39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69" name="直線コネクタ 39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70" name="直線コネクタ 39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71" name="直線コネクタ 39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72" name="直線コネクタ 39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73" name="直線コネクタ 3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74" name="直線コネクタ 39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75" name="直線コネクタ 39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76" name="直線コネクタ 39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77" name="直線コネクタ 397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8" name="直線コネクタ 39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9" name="直線コネクタ 39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80" name="直線コネクタ 397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1" name="直線コネクタ 39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2" name="直線コネクタ 39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83" name="直線コネクタ 398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4" name="直線コネクタ 39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5" name="直線コネクタ 39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86" name="直線コネクタ 398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7" name="直線コネクタ 39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8" name="直線コネクタ 39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9" name="直線コネクタ 39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0" name="直線コネクタ 39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91" name="直線コネクタ 399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2" name="直線コネクタ 39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3" name="直線コネクタ 39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94" name="直線コネクタ 399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5" name="直線コネクタ 39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6" name="直線コネクタ 39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97" name="直線コネクタ 399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8" name="直線コネクタ 39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9" name="直線コネクタ 39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00" name="直線コネクタ 399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1" name="直線コネクタ 40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2" name="直線コネクタ 40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03" name="直線コネクタ 400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4" name="直線コネクタ 40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5" name="直線コネクタ 40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06" name="直線コネクタ 400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7" name="直線コネクタ 40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8" name="直線コネクタ 40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09" name="直線コネクタ 400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10" name="直線コネクタ 40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1" name="直線コネクタ 40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2" name="直線コネクタ 40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13" name="直線コネクタ 40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14" name="直線コネクタ 40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15" name="直線コネクタ 4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16" name="直線コネクタ 40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17" name="直線コネクタ 40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18" name="直線コネクタ 4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19" name="直線コネクタ 40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20" name="直線コネクタ 40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21" name="直線コネクタ 4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22" name="直線コネクタ 40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23" name="直線コネクタ 40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24" name="直線コネクタ 4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25" name="直線コネクタ 40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26" name="直線コネクタ 40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27" name="直線コネクタ 40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28" name="直線コネクタ 40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29" name="直線コネクタ 40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30" name="直線コネクタ 40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31" name="直線コネクタ 40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32" name="直線コネクタ 40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33" name="直線コネクタ 40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34" name="直線コネクタ 40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35" name="直線コネクタ 40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36" name="直線コネクタ 40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37" name="直線コネクタ 40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38" name="直線コネクタ 40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39" name="直線コネクタ 40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40" name="直線コネクタ 40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41" name="直線コネクタ 40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42" name="直線コネクタ 40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43" name="直線コネクタ 40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44" name="直線コネクタ 40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45" name="直線コネクタ 40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46" name="直線コネクタ 40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47" name="直線コネクタ 40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48" name="直線コネクタ 404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9" name="直線コネクタ 40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0" name="直線コネクタ 40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51" name="直線コネクタ 405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2" name="直線コネクタ 40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3" name="直線コネクタ 40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54" name="直線コネクタ 405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5" name="直線コネクタ 40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6" name="直線コネクタ 40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57" name="直線コネクタ 405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8" name="直線コネクタ 40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9" name="直線コネクタ 40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60" name="直線コネクタ 405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1" name="直線コネクタ 40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2" name="直線コネクタ 40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3" name="直線コネクタ 40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4" name="直線コネクタ 40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65" name="直線コネクタ 406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6" name="直線コネクタ 40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7" name="直線コネクタ 40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68" name="直線コネクタ 406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9" name="直線コネクタ 40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0" name="直線コネクタ 40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71" name="直線コネクタ 407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2" name="直線コネクタ 40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3" name="直線コネクタ 40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74" name="直線コネクタ 407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5" name="直線コネクタ 40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6" name="直線コネクタ 40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77" name="直線コネクタ 407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8" name="直線コネクタ 40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9" name="直線コネクタ 40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80" name="直線コネクタ 407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1" name="直線コネクタ 40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2" name="直線コネクタ 40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83" name="直線コネクタ 408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84" name="直線コネクタ 40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5" name="直線コネクタ 40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6" name="直線コネクタ 40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87" name="直線コネクタ 40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8" name="直線コネクタ 40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9" name="直線コネクタ 40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90" name="直線コネクタ 40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1" name="直線コネクタ 40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2" name="直線コネクタ 40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93" name="直線コネクタ 40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4" name="直線コネクタ 40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5" name="直線コネクタ 40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96" name="直線コネクタ 40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7" name="直線コネクタ 40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8" name="直線コネクタ 40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99" name="直線コネクタ 40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0" name="直線コネクタ 40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1" name="直線コネクタ 41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02" name="直線コネクタ 41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3" name="直線コネクタ 41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4" name="直線コネクタ 41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05" name="直線コネクタ 41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6" name="直線コネクタ 41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7" name="直線コネクタ 41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08" name="直線コネクタ 41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9" name="直線コネクタ 41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0" name="直線コネクタ 41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11" name="直線コネクタ 41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2" name="直線コネクタ 41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3" name="直線コネクタ 41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14" name="直線コネクタ 41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5" name="直線コネクタ 41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6" name="直線コネクタ 41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17" name="直線コネクタ 41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8" name="直線コネクタ 41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9" name="直線コネクタ 41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20" name="直線コネクタ 41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1" name="直線コネクタ 41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2" name="直線コネクタ 41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23" name="直線コネクタ 41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4" name="直線コネクタ 41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5" name="直線コネクタ 41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26" name="直線コネクタ 41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7" name="直線コネクタ 41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8" name="直線コネクタ 41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29" name="直線コネクタ 41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0" name="直線コネクタ 41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1" name="直線コネクタ 41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32" name="直線コネクタ 41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3" name="直線コネクタ 41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4" name="直線コネクタ 41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35" name="直線コネクタ 41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6" name="直線コネクタ 41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7" name="直線コネクタ 41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38" name="直線コネクタ 41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9" name="直線コネクタ 41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0" name="直線コネクタ 41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41" name="直線コネクタ 41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2" name="直線コネクタ 41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3" name="直線コネクタ 41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44" name="直線コネクタ 41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5" name="直線コネクタ 41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6" name="直線コネクタ 41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47" name="直線コネクタ 41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8" name="直線コネクタ 41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9" name="直線コネクタ 41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50" name="直線コネクタ 4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1" name="直線コネクタ 41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2" name="直線コネクタ 41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53" name="直線コネクタ 4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4" name="直線コネクタ 41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5" name="直線コネクタ 41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56" name="直線コネクタ 4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7" name="直線コネクタ 41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8" name="直線コネクタ 41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59" name="直線コネクタ 4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0" name="直線コネクタ 41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1" name="直線コネクタ 41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62" name="直線コネクタ 4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3" name="直線コネクタ 41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4" name="直線コネクタ 41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65" name="直線コネクタ 4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6" name="直線コネクタ 41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7" name="直線コネクタ 41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68" name="直線コネクタ 41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9" name="直線コネクタ 41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0" name="直線コネクタ 41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71" name="直線コネクタ 41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2" name="直線コネクタ 41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3" name="直線コネクタ 41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74" name="直線コネクタ 41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5" name="直線コネクタ 41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6" name="直線コネクタ 41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77" name="直線コネクタ 41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8" name="直線コネクタ 41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9" name="直線コネクタ 41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0" name="直線コネクタ 41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1" name="直線コネクタ 41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2" name="直線コネクタ 41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3" name="直線コネクタ 41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4" name="直線コネクタ 41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5" name="直線コネクタ 41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6" name="直線コネクタ 41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7" name="直線コネクタ 41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8" name="直線コネクタ 41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9" name="直線コネクタ 41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0" name="直線コネクタ 41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1" name="直線コネクタ 41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4192" name="直線コネクタ 4191"/>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4193" name="直線コネクタ 4192"/>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94" name="直線コネクタ 41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5" name="直線コネクタ 41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6" name="直線コネクタ 41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197" name="直線コネクタ 41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198" name="直線コネクタ 41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99" name="直線コネクタ 41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00" name="直線コネクタ 41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01" name="直線コネクタ 42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02" name="直線コネクタ 42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03" name="直線コネクタ 42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04" name="直線コネクタ 42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05" name="直線コネクタ 42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06" name="直線コネクタ 42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07" name="直線コネクタ 42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08" name="直線コネクタ 42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09" name="直線コネクタ 42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10" name="直線コネクタ 42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11" name="直線コネクタ 42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12" name="直線コネクタ 42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13" name="直線コネクタ 42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14" name="直線コネクタ 42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15" name="直線コネクタ 42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16" name="直線コネクタ 42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17" name="直線コネクタ 42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18" name="直線コネクタ 42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19" name="直線コネクタ 42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20" name="直線コネクタ 42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21" name="直線コネクタ 42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22" name="直線コネクタ 42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23" name="直線コネクタ 42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24" name="直線コネクタ 42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25" name="直線コネクタ 42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26" name="直線コネクタ 42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27" name="直線コネクタ 42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28" name="直線コネクタ 42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29" name="直線コネクタ 422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0" name="直線コネクタ 42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1" name="直線コネクタ 42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32" name="直線コネクタ 423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3" name="直線コネクタ 42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4" name="直線コネクタ 42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35" name="直線コネクタ 423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6" name="直線コネクタ 42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7" name="直線コネクタ 42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38" name="直線コネクタ 423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9" name="直線コネクタ 42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0" name="直線コネクタ 42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1" name="直線コネクタ 42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2" name="直線コネクタ 42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43" name="直線コネクタ 424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4" name="直線コネクタ 42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5" name="直線コネクタ 42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46" name="直線コネクタ 424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7" name="直線コネクタ 42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8" name="直線コネクタ 42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49" name="直線コネクタ 424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0" name="直線コネクタ 42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1" name="直線コネクタ 42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52" name="直線コネクタ 425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3" name="直線コネクタ 42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4" name="直線コネクタ 42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55" name="直線コネクタ 425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6" name="直線コネクタ 42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7" name="直線コネクタ 42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58" name="直線コネクタ 425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9" name="直線コネクタ 42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0" name="直線コネクタ 42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61" name="直線コネクタ 426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62" name="直線コネクタ 42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3" name="直線コネクタ 42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4" name="直線コネクタ 42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65" name="直線コネクタ 42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66" name="直線コネクタ 42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67" name="直線コネクタ 42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68" name="直線コネクタ 42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69" name="直線コネクタ 42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70" name="直線コネクタ 42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71" name="直線コネクタ 42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72" name="直線コネクタ 42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73" name="直線コネクタ 42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74" name="直線コネクタ 42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75" name="直線コネクタ 42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76" name="直線コネクタ 42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77" name="直線コネクタ 42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78" name="直線コネクタ 42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79" name="直線コネクタ 42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80" name="直線コネクタ 42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81" name="直線コネクタ 42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82" name="直線コネクタ 42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83" name="直線コネクタ 42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84" name="直線コネクタ 42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85" name="直線コネクタ 42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86" name="直線コネクタ 42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87" name="直線コネクタ 42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88" name="直線コネクタ 42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89" name="直線コネクタ 42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90" name="直線コネクタ 42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1" name="直線コネクタ 42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2" name="直線コネクタ 42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93" name="直線コネクタ 42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4" name="直線コネクタ 42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5" name="直線コネクタ 42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96" name="直線コネクタ 42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7" name="直線コネクタ 42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8" name="直線コネクタ 42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99" name="直線コネクタ 42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00" name="直線コネクタ 429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01" name="直線コネクタ 43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02" name="直線コネクタ 43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03" name="直線コネクタ 430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04" name="直線コネクタ 43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05" name="直線コネクタ 43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06" name="直線コネクタ 430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07" name="直線コネクタ 43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08" name="直線コネクタ 43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09" name="直線コネクタ 430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10" name="直線コネクタ 43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11" name="直線コネクタ 43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12" name="直線コネクタ 431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13" name="直線コネクタ 43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14" name="直線コネクタ 43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15" name="直線コネクタ 43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16" name="直線コネクタ 43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17" name="直線コネクタ 431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18" name="直線コネクタ 43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19" name="直線コネクタ 43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20" name="直線コネクタ 431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1" name="直線コネクタ 43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2" name="直線コネクタ 43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23" name="直線コネクタ 432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4" name="直線コネクタ 43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5" name="直線コネクタ 43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26" name="直線コネクタ 432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7" name="直線コネクタ 43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8" name="直線コネクタ 43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29" name="直線コネクタ 432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0" name="直線コネクタ 43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1" name="直線コネクタ 43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32" name="直線コネクタ 433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3" name="直線コネクタ 43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4" name="直線コネクタ 43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35" name="直線コネクタ 433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36" name="直線コネクタ 43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7" name="直線コネクタ 43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8" name="直線コネクタ 43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39" name="直線コネクタ 43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0" name="直線コネクタ 43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1" name="直線コネクタ 43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42" name="直線コネクタ 43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3" name="直線コネクタ 43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4" name="直線コネクタ 43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45" name="直線コネクタ 43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6" name="直線コネクタ 43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7" name="直線コネクタ 43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48" name="直線コネクタ 43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9" name="直線コネクタ 43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0" name="直線コネクタ 43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51" name="直線コネクタ 43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2" name="直線コネクタ 43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3" name="直線コネクタ 43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54" name="直線コネクタ 43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5" name="直線コネクタ 43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6" name="直線コネクタ 43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57" name="直線コネクタ 4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8" name="直線コネクタ 43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9" name="直線コネクタ 43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60" name="直線コネクタ 43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1" name="直線コネクタ 43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2" name="直線コネクタ 43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63" name="直線コネクタ 43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4" name="直線コネクタ 43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5" name="直線コネクタ 43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66" name="直線コネクタ 43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7" name="直線コネクタ 43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8" name="直線コネクタ 43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69" name="直線コネクタ 43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70" name="直線コネクタ 43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71" name="直線コネクタ 43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2" name="直線コネクタ 43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73" name="直線コネクタ 43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74" name="直線コネクタ 43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5" name="直線コネクタ 43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76" name="直線コネクタ 43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77" name="直線コネクタ 43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8" name="直線コネクタ 43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79" name="直線コネクタ 43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80" name="直線コネクタ 43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81" name="直線コネクタ 43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82" name="直線コネクタ 43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83" name="直線コネクタ 43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84" name="直線コネクタ 43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85" name="直線コネクタ 43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86" name="直線コネクタ 43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87" name="直線コネクタ 43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88" name="直線コネクタ 43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89" name="直線コネクタ 43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90" name="直線コネクタ 43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1" name="直線コネクタ 43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2" name="直線コネクタ 43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93" name="直線コネクタ 43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4" name="直線コネクタ 43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5" name="直線コネクタ 43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96" name="直線コネクタ 43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7" name="直線コネクタ 43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8" name="直線コネクタ 43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99" name="直線コネクタ 43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0" name="直線コネクタ 43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1" name="直線コネクタ 44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02" name="直線コネクタ 44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3" name="直線コネクタ 44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4" name="直線コネクタ 44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05" name="直線コネクタ 44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6" name="直線コネクタ 44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7" name="直線コネクタ 44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08" name="直線コネクタ 44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9" name="直線コネクタ 44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0" name="直線コネクタ 44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11" name="直線コネクタ 44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2" name="直線コネクタ 44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3" name="直線コネクタ 44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14" name="直線コネクタ 44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5" name="直線コネクタ 44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6" name="直線コネクタ 44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17" name="直線コネクタ 44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8" name="直線コネクタ 44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9" name="直線コネクタ 44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20" name="直線コネクタ 44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1" name="直線コネクタ 44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2" name="直線コネクタ 44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23" name="直線コネクタ 44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4" name="直線コネクタ 44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5" name="直線コネクタ 44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26" name="直線コネクタ 44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7" name="直線コネクタ 44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8" name="直線コネクタ 44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29" name="直線コネクタ 44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0" name="直線コネクタ 44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1" name="直線コネクタ 44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2" name="直線コネクタ 44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3" name="直線コネクタ 44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34" name="直線コネクタ 44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5" name="直線コネクタ 44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6" name="直線コネクタ 44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37" name="直線コネクタ 44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8" name="直線コネクタ 44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9" name="直線コネクタ 44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40" name="直線コネクタ 44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1" name="直線コネクタ 44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2" name="直線コネクタ 44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43" name="直線コネクタ 44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4" name="直線コネクタ 44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5" name="直線コネクタ 44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46" name="直線コネクタ 44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7" name="直線コネクタ 44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8" name="直線コネクタ 44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49" name="直線コネクタ 44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0" name="直線コネクタ 44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1" name="直線コネクタ 44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52" name="直線コネクタ 44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3" name="直線コネクタ 44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4" name="直線コネクタ 44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55" name="直線コネクタ 44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6" name="直線コネクタ 44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7" name="直線コネクタ 44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8" name="直線コネクタ 44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9" name="直線コネクタ 44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0" name="直線コネクタ 44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1" name="直線コネクタ 44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2" name="直線コネクタ 44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3" name="直線コネクタ 44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4" name="直線コネクタ 44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5" name="直線コネクタ 44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6" name="直線コネクタ 44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7" name="直線コネクタ 44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8" name="直線コネクタ 44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9" name="直線コネクタ 44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0" name="直線コネクタ 44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1" name="直線コネクタ 44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2" name="直線コネクタ 44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3" name="直線コネクタ 44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74" name="直線コネクタ 44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5" name="直線コネクタ 44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6" name="直線コネクタ 44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77" name="直線コネクタ 44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8" name="直線コネクタ 44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9" name="直線コネクタ 44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80" name="直線コネクタ 44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1" name="直線コネクタ 44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2" name="直線コネクタ 44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83" name="直線コネクタ 44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4" name="直線コネクタ 44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5" name="直線コネクタ 44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86" name="直線コネクタ 44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7" name="直線コネクタ 44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8" name="直線コネクタ 44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89" name="直線コネクタ 44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0" name="直線コネクタ 44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1" name="直線コネクタ 44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92" name="直線コネクタ 44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3" name="直線コネクタ 44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4" name="直線コネクタ 44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5" name="直線コネクタ 44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6" name="直線コネクタ 44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7" name="直線コネクタ 44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8" name="直線コネクタ 44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9" name="直線コネクタ 44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00" name="直線コネクタ 44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01" name="直線コネクタ 45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02" name="直線コネクタ 45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03" name="直線コネクタ 45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04" name="直線コネクタ 45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05" name="直線コネクタ 45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06" name="直線コネクタ 45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07" name="直線コネクタ 45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08" name="直線コネクタ 45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09" name="直線コネクタ 45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10" name="直線コネクタ 45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11" name="直線コネクタ 45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12" name="直線コネクタ 45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13" name="直線コネクタ 45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14" name="直線コネクタ 45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15" name="直線コネクタ 45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16" name="直線コネクタ 45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17" name="直線コネクタ 45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18" name="直線コネクタ 45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19" name="直線コネクタ 45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20" name="直線コネクタ 45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21" name="直線コネクタ 45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2" name="直線コネクタ 45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23" name="直線コネクタ 45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24" name="直線コネクタ 45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5" name="直線コネクタ 45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26" name="直線コネクタ 45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27" name="直線コネクタ 45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8" name="直線コネクタ 45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29" name="直線コネクタ 45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0" name="直線コネクタ 45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31" name="直線コネクタ 45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2" name="直線コネクタ 45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3" name="直線コネクタ 45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34" name="直線コネクタ 45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5" name="直線コネクタ 45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6" name="直線コネクタ 45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37" name="直線コネクタ 45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8" name="直線コネクタ 45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9" name="直線コネクタ 45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40" name="直線コネクタ 45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1" name="直線コネクタ 45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2" name="直線コネクタ 45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43" name="直線コネクタ 45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4" name="直線コネクタ 45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5" name="直線コネクタ 45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46" name="直線コネクタ 45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7" name="直線コネクタ 45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8" name="直線コネクタ 45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49" name="直線コネクタ 45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0" name="直線コネクタ 45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1" name="直線コネクタ 45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52" name="直線コネクタ 45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3" name="直線コネクタ 45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4" name="直線コネクタ 45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55" name="直線コネクタ 45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6" name="直線コネクタ 45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7" name="直線コネクタ 45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58" name="直線コネクタ 45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9" name="直線コネクタ 45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0" name="直線コネクタ 45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61" name="直線コネクタ 45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2" name="直線コネクタ 45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3" name="直線コネクタ 45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4" name="直線コネクタ 45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5" name="直線コネクタ 45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66" name="直線コネクタ 45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7" name="直線コネクタ 45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8" name="直線コネクタ 45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69" name="直線コネクタ 45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70" name="直線コネクタ 45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71" name="直線コネクタ 45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72" name="直線コネクタ 45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73" name="直線コネクタ 45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74" name="直線コネクタ 45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75" name="直線コネクタ 45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76" name="直線コネクタ 45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77" name="直線コネクタ 45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78" name="直線コネクタ 45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79" name="直線コネクタ 45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80" name="直線コネクタ 45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1" name="直線コネクタ 45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82" name="直線コネクタ 45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83" name="直線コネクタ 45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4" name="直線コネクタ 45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85" name="直線コネクタ 45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86" name="直線コネクタ 45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7" name="直線コネクタ 45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88" name="直線コネクタ 45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89" name="直線コネクタ 45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90" name="直線コネクタ 45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91" name="直線コネクタ 45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92" name="直線コネクタ 45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93" name="直線コネクタ 45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94" name="直線コネクタ 45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95" name="直線コネクタ 45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96" name="直線コネクタ 45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97" name="直線コネクタ 45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98" name="直線コネクタ 45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99" name="直線コネクタ 45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0" name="直線コネクタ 45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1" name="直線コネクタ 46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02" name="直線コネクタ 46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3" name="直線コネクタ 46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4" name="直線コネクタ 46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05" name="直線コネクタ 46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6" name="直線コネクタ 46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7" name="直線コネクタ 46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08" name="直線コネクタ 46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9" name="直線コネクタ 46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0" name="直線コネクタ 46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11" name="直線コネクタ 46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2" name="直線コネクタ 46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3" name="直線コネクタ 46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14" name="直線コネクタ 46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5" name="直線コネクタ 46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6" name="直線コネクタ 46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7" name="直線コネクタ 46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8" name="直線コネクタ 46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19" name="直線コネクタ 4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0" name="直線コネクタ 46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1" name="直線コネクタ 46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22" name="直線コネクタ 46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3" name="直線コネクタ 46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4" name="直線コネクタ 46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25" name="直線コネクタ 46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6" name="直線コネクタ 46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7" name="直線コネクタ 46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28" name="直線コネクタ 4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9" name="直線コネクタ 46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0" name="直線コネクタ 46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31" name="直線コネクタ 4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2" name="直線コネクタ 46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3" name="直線コネクタ 46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34" name="直線コネクタ 4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5" name="直線コネクタ 46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6" name="直線コネクタ 46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37" name="直線コネクタ 4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8" name="直線コネクタ 46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9" name="直線コネクタ 46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0" name="直線コネクタ 4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1" name="直線コネクタ 46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2" name="直線コネクタ 46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3" name="直線コネクタ 4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4" name="直線コネクタ 46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5" name="直線コネクタ 46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6" name="直線コネクタ 4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7" name="直線コネクタ 46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8" name="直線コネクタ 46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9" name="直線コネクタ 4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0" name="直線コネクタ 46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1" name="直線コネクタ 46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52" name="直線コネクタ 4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3" name="直線コネクタ 46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4" name="直線コネクタ 46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55" name="直線コネクタ 46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6" name="直線コネクタ 46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7" name="直線コネクタ 46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58" name="直線コネクタ 46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9" name="直線コネクタ 46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0" name="直線コネクタ 46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61" name="直線コネクタ 46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2" name="直線コネクタ 46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3" name="直線コネクタ 46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64" name="直線コネクタ 46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5" name="直線コネクタ 46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6" name="直線コネクタ 46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67" name="直線コネクタ 46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8" name="直線コネクタ 46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9" name="直線コネクタ 46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0" name="直線コネクタ 46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1" name="直線コネクタ 46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2" name="直線コネクタ 46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3" name="直線コネクタ 46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4" name="直線コネクタ 46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5" name="直線コネクタ 46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6" name="直線コネクタ 46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7" name="直線コネクタ 46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8" name="直線コネクタ 46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9" name="直線コネクタ 46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0" name="直線コネクタ 46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81" name="直線コネクタ 46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2" name="直線コネクタ 46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3" name="直線コネクタ 46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84" name="直線コネクタ 46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5" name="直線コネクタ 46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6" name="直線コネクタ 46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87" name="直線コネクタ 46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8" name="直線コネクタ 46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9" name="直線コネクタ 46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90" name="直線コネクタ 46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1" name="直線コネクタ 46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2" name="直線コネクタ 46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93" name="直線コネクタ 46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4" name="直線コネクタ 46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5" name="直線コネクタ 46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96" name="直線コネクタ 46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7" name="直線コネクタ 46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8" name="直線コネクタ 46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99" name="直線コネクタ 46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0" name="直線コネクタ 46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1" name="直線コネクタ 47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2" name="直線コネクタ 47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3" name="直線コネクタ 47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4" name="直線コネクタ 47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5" name="直線コネクタ 47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6" name="直線コネクタ 47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7" name="直線コネクタ 47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8" name="直線コネクタ 47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9" name="直線コネクタ 47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0" name="直線コネクタ 47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11" name="直線コネクタ 47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2" name="直線コネクタ 47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3" name="直線コネクタ 47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14" name="直線コネクタ 47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5" name="直線コネクタ 47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6" name="直線コネクタ 47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17" name="直線コネクタ 47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8" name="直線コネクタ 47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9" name="直線コネクタ 47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20" name="直線コネクタ 47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1" name="直線コネクタ 47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2" name="直線コネクタ 47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23" name="直線コネクタ 47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4" name="直線コネクタ 47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5" name="直線コネクタ 47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26" name="直線コネクタ 47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7" name="直線コネクタ 47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8" name="直線コネクタ 47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29" name="直線コネクタ 47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0" name="直線コネクタ 47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1" name="直線コネクタ 47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2" name="直線コネクタ 47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3" name="直線コネクタ 47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4" name="直線コネクタ 47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5" name="直線コネクタ 47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6" name="直線コネクタ 47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7" name="直線コネクタ 47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8" name="直線コネクタ 47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9" name="直線コネクタ 47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0" name="直線コネクタ 47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41" name="直線コネクタ 47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2" name="直線コネクタ 47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3" name="直線コネクタ 47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44" name="直線コネクタ 47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5" name="直線コネクタ 47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6" name="直線コネクタ 47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47" name="直線コネクタ 47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8" name="直線コネクタ 47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9" name="直線コネクタ 47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50" name="直線コネクタ 47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51" name="直線コネクタ 47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52" name="直線コネクタ 47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53" name="直線コネクタ 47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54" name="直線コネクタ 47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55" name="直線コネクタ 47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56" name="直線コネクタ 47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57" name="直線コネクタ 47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58" name="直線コネクタ 47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59" name="直線コネクタ 47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60" name="直線コネクタ 47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61" name="直線コネクタ 47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2" name="直線コネクタ 47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63" name="直線コネクタ 47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64" name="直線コネクタ 47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5" name="直線コネクタ 47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66" name="直線コネクタ 47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67" name="直線コネクタ 47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8" name="直線コネクタ 47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69" name="直線コネクタ 47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70" name="直線コネクタ 47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71" name="直線コネクタ 47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72" name="直線コネクタ 47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73" name="直線コネクタ 47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74" name="直線コネクタ 47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75" name="直線コネクタ 47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76" name="直線コネクタ 47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77" name="直線コネクタ 47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78" name="直線コネクタ 47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79" name="直線コネクタ 47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80" name="直線コネクタ 47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1" name="直線コネクタ 47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2" name="直線コネクタ 47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83" name="直線コネクタ 47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4" name="直線コネクタ 47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5" name="直線コネクタ 47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86" name="直線コネクタ 47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7" name="直線コネクタ 47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8" name="直線コネクタ 47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89" name="直線コネクタ 47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0" name="直線コネクタ 47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1" name="直線コネクタ 47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2" name="直線コネクタ 47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3" name="直線コネクタ 47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94" name="直線コネクタ 47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5" name="直線コネクタ 47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6" name="直線コネクタ 47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97" name="直線コネクタ 47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8" name="直線コネクタ 47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9" name="直線コネクタ 47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00" name="直線コネクタ 47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1" name="直線コネクタ 48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2" name="直線コネクタ 48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03" name="直線コネクタ 48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4" name="直線コネクタ 48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5" name="直線コネクタ 48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06" name="直線コネクタ 48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7" name="直線コネクタ 48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8" name="直線コネクタ 48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09" name="直線コネクタ 48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0" name="直線コネクタ 48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1" name="直線コネクタ 48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12" name="直線コネクタ 48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3" name="直線コネクタ 48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4" name="直線コネクタ 48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15" name="直線コネクタ 48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6" name="直線コネクタ 48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7" name="直線コネクタ 48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18" name="直線コネクタ 48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9" name="直線コネクタ 48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20" name="直線コネクタ 48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1" name="直線コネクタ 48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22" name="直線コネクタ 48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23" name="直線コネクタ 48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4" name="直線コネクタ 48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25" name="直線コネクタ 48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26" name="直線コネクタ 48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7" name="直線コネクタ 48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28" name="直線コネクタ 48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29" name="直線コネクタ 48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30" name="直線コネクタ 48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31" name="直線コネクタ 48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32" name="直線コネクタ 48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33" name="直線コネクタ 48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34" name="直線コネクタ 48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35" name="直線コネクタ 48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36" name="直線コネクタ 48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37" name="直線コネクタ 48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38" name="直線コネクタ 48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39" name="直線コネクタ 48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40" name="直線コネクタ 48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41" name="直線コネクタ 48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42" name="直線コネクタ 48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43" name="直線コネクタ 48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44" name="直線コネクタ 48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45" name="直線コネクタ 48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46" name="直線コネクタ 48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47" name="直線コネクタ 48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48" name="直線コネクタ 48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49" name="直線コネクタ 48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50" name="直線コネクタ 48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1" name="直線コネクタ 48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2" name="直線コネクタ 48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53" name="直線コネクタ 48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4" name="直線コネクタ 48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5" name="直線コネクタ 48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56" name="直線コネクタ 48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7" name="直線コネクタ 48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8" name="直線コネクタ 48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59" name="直線コネクタ 48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0" name="直線コネクタ 48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1" name="直線コネクタ 48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62" name="直線コネクタ 48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3" name="直線コネクタ 48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4" name="直線コネクタ 48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65" name="直線コネクタ 48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6" name="直線コネクタ 48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7" name="直線コネクタ 48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68" name="直線コネクタ 48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9" name="直線コネクタ 48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0" name="直線コネクタ 48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71" name="直線コネクタ 48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2" name="直線コネクタ 48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3" name="直線コネクタ 48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74" name="直線コネクタ 48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5" name="直線コネクタ 48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6" name="直線コネクタ 48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77" name="直線コネクタ 48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8" name="直線コネクタ 48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9" name="直線コネクタ 48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80" name="直線コネクタ 48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1" name="直線コネクタ 48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2" name="直線コネクタ 48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3" name="直線コネクタ 48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4" name="直線コネクタ 48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85" name="直線コネクタ 48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6" name="直線コネクタ 48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7" name="直線コネクタ 48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88" name="直線コネクタ 48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9" name="直線コネクタ 48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0" name="直線コネクタ 48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91" name="直線コネクタ 48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2" name="直線コネクタ 48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3" name="直線コネクタ 48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94" name="直線コネクタ 48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5" name="直線コネクタ 48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6" name="直線コネクタ 48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97" name="直線コネクタ 48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8" name="直線コネクタ 48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9" name="直線コネクタ 48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00" name="直線コネクタ 48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1" name="直線コネクタ 49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2" name="直線コネクタ 49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03" name="直線コネクタ 49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4" name="直線コネクタ 49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5" name="直線コネクタ 49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06" name="直線コネクタ 49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7" name="直線コネクタ 49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8" name="直線コネクタ 49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09" name="直線コネクタ 49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0" name="直線コネクタ 49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1" name="直線コネクタ 49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2" name="直線コネクタ 49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3" name="直線コネクタ 49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4" name="直線コネクタ 49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5" name="直線コネクタ 49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6" name="直線コネクタ 49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7" name="直線コネクタ 49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8" name="直線コネクタ 49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9" name="直線コネクタ 49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0" name="直線コネクタ 49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21" name="直線コネクタ 49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2" name="直線コネクタ 49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3" name="直線コネクタ 49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24" name="直線コネクタ 49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5" name="直線コネクタ 49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6" name="直線コネクタ 49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27" name="直線コネクタ 49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8" name="直線コネクタ 49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9" name="直線コネクタ 49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30" name="直線コネクタ 49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1" name="直線コネクタ 49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2" name="直線コネクタ 49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3" name="直線コネクタ 49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4" name="直線コネクタ 49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35" name="直線コネクタ 49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6" name="直線コネクタ 49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7" name="直線コネクタ 49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38" name="直線コネクタ 49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9" name="直線コネクタ 49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0" name="直線コネクタ 49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1" name="直線コネクタ 49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2" name="直線コネクタ 49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3" name="直線コネクタ 49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4" name="直線コネクタ 49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5" name="直線コネクタ 49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6" name="直線コネクタ 49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7" name="直線コネクタ 49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8" name="直線コネクタ 49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9" name="直線コネクタ 49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50" name="直線コネクタ 49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1" name="直線コネクタ 49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2" name="直線コネクタ 49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53" name="直線コネクタ 49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4" name="直線コネクタ 49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5" name="直線コネクタ 49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56" name="直線コネクタ 49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7" name="直線コネクタ 49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8" name="直線コネクタ 49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59" name="直線コネクタ 49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0" name="直線コネクタ 49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1" name="直線コネクタ 49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62" name="直線コネクタ 49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3" name="直線コネクタ 49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4" name="直線コネクタ 49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65" name="直線コネクタ 49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6" name="直線コネクタ 49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7" name="直線コネクタ 49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68" name="直線コネクタ 49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9" name="直線コネクタ 49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0" name="直線コネクタ 49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1" name="直線コネクタ 49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2" name="直線コネクタ 49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3" name="直線コネクタ 49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4" name="直線コネクタ 49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5" name="直線コネクタ 49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6" name="直線コネクタ 49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7" name="直線コネクタ 49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8" name="直線コネクタ 49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9" name="直線コネクタ 49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80" name="直線コネクタ 49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1" name="直線コネクタ 49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2" name="直線コネクタ 49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83" name="直線コネクタ 49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4" name="直線コネクタ 49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5" name="直線コネクタ 49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6" name="直線コネクタ 49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7" name="直線コネクタ 49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88" name="直線コネクタ 4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9" name="直線コネクタ 49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0" name="直線コネクタ 49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91" name="直線コネクタ 4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2" name="直線コネクタ 49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3" name="直線コネクタ 49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94" name="直線コネクタ 49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5" name="直線コネクタ 49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6" name="直線コネクタ 49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97" name="直線コネクタ 49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8" name="直線コネクタ 49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9" name="直線コネクタ 49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0" name="直線コネクタ 49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1" name="直線コネクタ 50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2" name="直線コネクタ 50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3" name="直線コネクタ 50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4" name="直線コネクタ 50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5" name="直線コネクタ 50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6" name="直線コネクタ 50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7" name="直線コネクタ 50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8" name="直線コネクタ 50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9" name="直線コネクタ 50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0" name="直線コネクタ 50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1" name="直線コネクタ 50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12" name="直線コネクタ 50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3" name="直線コネクタ 50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4" name="直線コネクタ 50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15" name="直線コネクタ 5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6" name="直線コネクタ 50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7" name="直線コネクタ 50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18" name="直線コネクタ 5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9" name="直線コネクタ 50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0" name="直線コネクタ 50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21" name="直線コネクタ 5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2" name="直線コネクタ 50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3" name="直線コネクタ 50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3163" name="直線コネクタ 3162"/>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3164" name="直線コネクタ 3163"/>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65" name="直線コネクタ 3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6" name="直線コネクタ 31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7" name="直線コネクタ 31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68" name="直線コネクタ 31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69" name="直線コネクタ 31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0" name="直線コネクタ 31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71" name="直線コネクタ 31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72" name="直線コネクタ 31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3" name="直線コネクタ 31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74" name="直線コネクタ 31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75" name="直線コネクタ 31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6" name="直線コネクタ 31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77" name="直線コネクタ 31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78" name="直線コネクタ 31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79" name="直線コネクタ 31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80" name="直線コネクタ 31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81" name="直線コネクタ 31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82" name="直線コネクタ 31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83" name="直線コネクタ 31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84" name="直線コネクタ 31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85" name="直線コネクタ 31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86" name="直線コネクタ 31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87" name="直線コネクタ 31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88" name="直線コネクタ 31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89" name="直線コネクタ 31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0" name="直線コネクタ 31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91" name="直線コネクタ 31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92" name="直線コネクタ 31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3" name="直線コネクタ 31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94" name="直線コネクタ 31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95" name="直線コネクタ 31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6" name="直線コネクタ 31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97" name="直線コネクタ 31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98" name="直線コネクタ 31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9" name="直線コネクタ 31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00" name="直線コネクタ 319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1" name="直線コネクタ 32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2" name="直線コネクタ 32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03" name="直線コネクタ 320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4" name="直線コネクタ 32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5" name="直線コネクタ 32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06" name="直線コネクタ 320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7" name="直線コネクタ 32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8" name="直線コネクタ 32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09" name="直線コネクタ 320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10" name="直線コネクタ 32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11" name="直線コネクタ 32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12" name="直線コネクタ 32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13" name="直線コネクタ 32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14" name="直線コネクタ 321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15" name="直線コネクタ 32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16" name="直線コネクタ 32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17" name="直線コネクタ 321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18" name="直線コネクタ 32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19" name="直線コネクタ 32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20" name="直線コネクタ 321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21" name="直線コネクタ 32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22" name="直線コネクタ 32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23" name="直線コネクタ 322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24" name="直線コネクタ 32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25" name="直線コネクタ 32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26" name="直線コネクタ 322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27" name="直線コネクタ 32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28" name="直線コネクタ 32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29" name="直線コネクタ 322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30" name="直線コネクタ 32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31" name="直線コネクタ 32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32" name="直線コネクタ 323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33" name="直線コネクタ 32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34" name="直線コネクタ 32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35" name="直線コネクタ 32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6" name="直線コネクタ 32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7" name="直線コネクタ 32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38" name="直線コネクタ 32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9" name="直線コネクタ 32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0" name="直線コネクタ 32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41" name="直線コネクタ 32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2" name="直線コネクタ 32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3" name="直線コネクタ 32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44" name="直線コネクタ 32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5" name="直線コネクタ 32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6" name="直線コネクタ 32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47" name="直線コネクタ 32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8" name="直線コネクタ 32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9" name="直線コネクタ 32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50" name="直線コネクタ 32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51" name="直線コネクタ 32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52" name="直線コネクタ 32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53" name="直線コネクタ 32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54" name="直線コネクタ 32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55" name="直線コネクタ 32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56" name="直線コネクタ 32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57" name="直線コネクタ 32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58" name="直線コネクタ 32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59" name="直線コネクタ 32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60" name="直線コネクタ 32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61" name="直線コネクタ 32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62" name="直線コネクタ 32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63" name="直線コネクタ 32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64" name="直線コネクタ 32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65" name="直線コネクタ 32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66" name="直線コネクタ 32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67" name="直線コネクタ 32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68" name="直線コネクタ 32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69" name="直線コネクタ 32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70" name="直線コネクタ 32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1" name="直線コネクタ 327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2" name="直線コネクタ 32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3" name="直線コネクタ 32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4" name="直線コネクタ 327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5" name="直線コネクタ 32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6" name="直線コネクタ 32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7" name="直線コネクタ 327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8" name="直線コネクタ 32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9" name="直線コネクタ 32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80" name="直線コネクタ 327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1" name="直線コネクタ 32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2" name="直線コネクタ 32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83" name="直線コネクタ 328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4" name="直線コネクタ 32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5" name="直線コネクタ 32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6" name="直線コネクタ 32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7" name="直線コネクタ 32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88" name="直線コネクタ 328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9" name="直線コネクタ 32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90" name="直線コネクタ 32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91" name="直線コネクタ 329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92" name="直線コネクタ 32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93" name="直線コネクタ 32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94" name="直線コネクタ 329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95" name="直線コネクタ 32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96" name="直線コネクタ 32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97" name="直線コネクタ 329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98" name="直線コネクタ 32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99" name="直線コネクタ 32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00" name="直線コネクタ 329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01" name="直線コネクタ 33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02" name="直線コネクタ 33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03" name="直線コネクタ 330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04" name="直線コネクタ 33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05" name="直線コネクタ 33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06" name="直線コネクタ 330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07" name="直線コネクタ 33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08" name="直線コネクタ 33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09" name="直線コネクタ 33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10" name="直線コネクタ 33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11" name="直線コネクタ 33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12" name="直線コネクタ 33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13" name="直線コネクタ 33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14" name="直線コネクタ 33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15" name="直線コネクタ 33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16" name="直線コネクタ 33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17" name="直線コネクタ 33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18" name="直線コネクタ 33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19" name="直線コネクタ 33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0" name="直線コネクタ 33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1" name="直線コネクタ 33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22" name="直線コネクタ 33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3" name="直線コネクタ 33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4" name="直線コネクタ 33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25" name="直線コネクタ 33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6" name="直線コネクタ 33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7" name="直線コネクタ 33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28" name="直線コネクタ 33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9" name="直線コネクタ 33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0" name="直線コネクタ 33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31" name="直線コネクタ 33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2" name="直線コネクタ 33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3" name="直線コネクタ 33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34" name="直線コネクタ 33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5" name="直線コネクタ 33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6" name="直線コネクタ 33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37" name="直線コネクタ 33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8" name="直線コネクタ 33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9" name="直線コネクタ 33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40" name="直線コネクタ 33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1" name="直線コネクタ 33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2" name="直線コネクタ 33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43" name="直線コネクタ 33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4" name="直線コネクタ 33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5" name="直線コネクタ 33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46" name="直線コネクタ 33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7" name="直線コネクタ 33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8" name="直線コネクタ 33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49" name="直線コネクタ 33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0" name="直線コネクタ 33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1" name="直線コネクタ 33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52" name="直線コネクタ 33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3" name="直線コネクタ 33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4" name="直線コネクタ 33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55" name="直線コネクタ 33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6" name="直線コネクタ 33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7" name="直線コネクタ 33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58" name="直線コネクタ 33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9" name="直線コネクタ 33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0" name="直線コネクタ 33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61" name="直線コネクタ 33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2" name="直線コネクタ 33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3" name="直線コネクタ 33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64" name="直線コネクタ 33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5" name="直線コネクタ 33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6" name="直線コネクタ 33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67" name="直線コネクタ 33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8" name="直線コネクタ 33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9" name="直線コネクタ 33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0" name="直線コネクタ 33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1" name="直線コネクタ 33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2" name="直線コネクタ 33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3" name="直線コネクタ 33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4" name="直線コネクタ 33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5" name="直線コネクタ 33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6" name="直線コネクタ 33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7" name="直線コネクタ 33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8" name="直線コネクタ 33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9" name="直線コネクタ 33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0" name="直線コネクタ 33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1" name="直線コネクタ 33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82" name="直線コネクタ 33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3" name="直線コネクタ 33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4" name="直線コネクタ 33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85" name="直線コネクタ 33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6" name="直線コネクタ 33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7" name="直線コネクタ 33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88" name="直線コネクタ 3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9" name="直線コネクタ 33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0" name="直線コネクタ 33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91" name="直線コネクタ 3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2" name="直線コネクタ 33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3" name="直線コネクタ 33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94" name="直線コネクタ 3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5" name="直線コネクタ 33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6" name="直線コネクタ 33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97" name="直線コネクタ 33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8" name="直線コネクタ 33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9" name="直線コネクタ 33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0" name="直線コネクタ 33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1" name="直線コネクタ 34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2" name="直線コネクタ 34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3" name="直線コネクタ 34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4" name="直線コネクタ 34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5" name="直線コネクタ 34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6" name="直線コネクタ 34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7" name="直線コネクタ 34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8" name="直線コネクタ 34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9" name="直線コネクタ 34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0" name="直線コネクタ 34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1" name="直線コネクタ 34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12" name="直線コネクタ 34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3" name="直線コネクタ 34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4" name="直線コネクタ 34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3415" name="直線コネクタ 3414"/>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3416" name="直線コネクタ 3415"/>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17" name="直線コネクタ 34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8" name="直線コネクタ 34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9" name="直線コネクタ 34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20" name="直線コネクタ 34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21" name="直線コネクタ 34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22" name="直線コネクタ 34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23" name="直線コネクタ 34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24" name="直線コネクタ 34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25" name="直線コネクタ 34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26" name="直線コネクタ 34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27" name="直線コネクタ 34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28" name="直線コネクタ 34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29" name="直線コネクタ 34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30" name="直線コネクタ 34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31" name="直線コネクタ 34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32" name="直線コネクタ 34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33" name="直線コネクタ 34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34" name="直線コネクタ 34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35" name="直線コネクタ 34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36" name="直線コネクタ 34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37" name="直線コネクタ 34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38" name="直線コネクタ 34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39" name="直線コネクタ 34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40" name="直線コネクタ 34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41" name="直線コネクタ 34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42" name="直線コネクタ 34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43" name="直線コネクタ 34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44" name="直線コネクタ 34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45" name="直線コネクタ 34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46" name="直線コネクタ 34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47" name="直線コネクタ 34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48" name="直線コネクタ 34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49" name="直線コネクタ 34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50" name="直線コネクタ 34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51" name="直線コネクタ 34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52" name="直線コネクタ 345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3" name="直線コネクタ 34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4" name="直線コネクタ 34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55" name="直線コネクタ 345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6" name="直線コネクタ 34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7" name="直線コネクタ 34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58" name="直線コネクタ 345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9" name="直線コネクタ 34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0" name="直線コネクタ 34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61" name="直線コネクタ 346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2" name="直線コネクタ 34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3" name="直線コネクタ 34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4" name="直線コネクタ 34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5" name="直線コネクタ 34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66" name="直線コネクタ 346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7" name="直線コネクタ 34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8" name="直線コネクタ 34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69" name="直線コネクタ 346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70" name="直線コネクタ 34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71" name="直線コネクタ 34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72" name="直線コネクタ 347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73" name="直線コネクタ 34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74" name="直線コネクタ 34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75" name="直線コネクタ 347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76" name="直線コネクタ 34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77" name="直線コネクタ 34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78" name="直線コネクタ 347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79" name="直線コネクタ 34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80" name="直線コネクタ 34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81" name="直線コネクタ 348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82" name="直線コネクタ 34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83" name="直線コネクタ 34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84" name="直線コネクタ 348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85" name="直線コネクタ 34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86" name="直線コネクタ 34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87" name="直線コネクタ 34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8" name="直線コネクタ 34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9" name="直線コネクタ 34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0" name="直線コネクタ 34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1" name="直線コネクタ 34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2" name="直線コネクタ 34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3" name="直線コネクタ 34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4" name="直線コネクタ 34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5" name="直線コネクタ 34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6" name="直線コネクタ 34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7" name="直線コネクタ 34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8" name="直線コネクタ 34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9" name="直線コネクタ 34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00" name="直線コネクタ 34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01" name="直線コネクタ 35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02" name="直線コネクタ 35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03" name="直線コネクタ 35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04" name="直線コネクタ 35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05" name="直線コネクタ 35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06" name="直線コネクタ 35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07" name="直線コネクタ 35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08" name="直線コネクタ 35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09" name="直線コネクタ 35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10" name="直線コネクタ 35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11" name="直線コネクタ 35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12" name="直線コネクタ 35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13" name="直線コネクタ 35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14" name="直線コネクタ 35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15" name="直線コネクタ 35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16" name="直線コネクタ 35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17" name="直線コネクタ 35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18" name="直線コネクタ 35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19" name="直線コネクタ 35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20" name="直線コネクタ 35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21" name="直線コネクタ 35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22" name="直線コネクタ 35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23" name="直線コネクタ 352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4" name="直線コネクタ 35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5" name="直線コネクタ 35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26" name="直線コネクタ 352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7" name="直線コネクタ 35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8" name="直線コネクタ 35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29" name="直線コネクタ 352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0" name="直線コネクタ 35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1" name="直線コネクタ 35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32" name="直線コネクタ 353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3" name="直線コネクタ 35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4" name="直線コネクタ 35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35" name="直線コネクタ 353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6" name="直線コネクタ 35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7" name="直線コネクタ 35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8" name="直線コネクタ 35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9" name="直線コネクタ 35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40" name="直線コネクタ 353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41" name="直線コネクタ 35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42" name="直線コネクタ 35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43" name="直線コネクタ 354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44" name="直線コネクタ 35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45" name="直線コネクタ 35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46" name="直線コネクタ 354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47" name="直線コネクタ 35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48" name="直線コネクタ 35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49" name="直線コネクタ 354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50" name="直線コネクタ 35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51" name="直線コネクタ 35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52" name="直線コネクタ 355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53" name="直線コネクタ 35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54" name="直線コネクタ 35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55" name="直線コネクタ 355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56" name="直線コネクタ 35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57" name="直線コネクタ 35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58" name="直線コネクタ 355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59" name="直線コネクタ 35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60" name="直線コネクタ 35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61" name="直線コネクタ 35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62" name="直線コネクタ 35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63" name="直線コネクタ 35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64" name="直線コネクタ 35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65" name="直線コネクタ 35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66" name="直線コネクタ 35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67" name="直線コネクタ 35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68" name="直線コネクタ 35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69" name="直線コネクタ 35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0" name="直線コネクタ 35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71" name="直線コネクタ 35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2" name="直線コネクタ 35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3" name="直線コネクタ 35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74" name="直線コネクタ 35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5" name="直線コネクタ 35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6" name="直線コネクタ 35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77" name="直線コネクタ 35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8" name="直線コネクタ 35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9" name="直線コネクタ 35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80" name="直線コネクタ 35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1" name="直線コネクタ 35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2" name="直線コネクタ 35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83" name="直線コネクタ 35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4" name="直線コネクタ 35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5" name="直線コネクタ 35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86" name="直線コネクタ 35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7" name="直線コネクタ 35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8" name="直線コネクタ 35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89" name="直線コネクタ 35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0" name="直線コネクタ 35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1" name="直線コネクタ 35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92" name="直線コネクタ 35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3" name="直線コネクタ 35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4" name="直線コネクタ 35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95" name="直線コネクタ 35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6" name="直線コネクタ 35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7" name="直線コネクタ 35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98" name="直線コネクタ 35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9" name="直線コネクタ 35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0" name="直線コネクタ 35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01" name="直線コネクタ 36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2" name="直線コネクタ 36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3" name="直線コネクタ 36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04" name="直線コネクタ 36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5" name="直線コネクタ 36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6" name="直線コネクタ 36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07" name="直線コネクタ 3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8" name="直線コネクタ 36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9" name="直線コネクタ 36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0" name="直線コネクタ 36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1" name="直線コネクタ 36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2" name="直線コネクタ 36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3" name="直線コネクタ 36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4" name="直線コネクタ 36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5" name="直線コネクタ 36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6" name="直線コネクタ 36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7" name="直線コネクタ 36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8" name="直線コネクタ 36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9" name="直線コネクタ 3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0" name="直線コネクタ 36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1" name="直線コネクタ 36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2" name="直線コネクタ 36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3" name="直線コネクタ 36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4" name="直線コネクタ 36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5" name="直線コネクタ 36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6" name="直線コネクタ 36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7" name="直線コネクタ 36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8" name="直線コネクタ 3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9" name="直線コネクタ 36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0" name="直線コネクタ 36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31" name="直線コネクタ 3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2" name="直線コネクタ 36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3" name="直線コネクタ 36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34" name="直線コネクタ 3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5" name="直線コネクタ 36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6" name="直線コネクタ 36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37" name="直線コネクタ 3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8" name="直線コネクタ 36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9" name="直線コネクタ 36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0" name="直線コネクタ 3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1" name="直線コネクタ 36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2" name="直線コネクタ 36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3" name="直線コネクタ 3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4" name="直線コネクタ 36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5" name="直線コネクタ 36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6" name="直線コネクタ 3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7" name="直線コネクタ 36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8" name="直線コネクタ 36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9" name="直線コネクタ 3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0" name="直線コネクタ 36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1" name="直線コネクタ 36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52" name="直線コネクタ 3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3" name="直線コネクタ 36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4" name="直線コネクタ 36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5" name="直線コネクタ 36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6" name="直線コネクタ 36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57" name="直線コネクタ 36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8" name="直線コネクタ 36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9" name="直線コネクタ 36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60" name="直線コネクタ 36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1" name="直線コネクタ 36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2" name="直線コネクタ 36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63" name="直線コネクタ 36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4" name="直線コネクタ 36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5" name="直線コネクタ 36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66" name="直線コネクタ 36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7" name="直線コネクタ 36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8" name="直線コネクタ 36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69" name="直線コネクタ 36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0" name="直線コネクタ 36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1" name="直線コネクタ 36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72" name="直線コネクタ 36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3" name="直線コネクタ 36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4" name="直線コネクタ 36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75" name="直線コネクタ 36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6" name="直線コネクタ 36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7" name="直線コネクタ 36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78" name="直線コネクタ 36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9" name="直線コネクタ 36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0" name="直線コネクタ 36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1" name="直線コネクタ 36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2" name="直線コネクタ 36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3" name="直線コネクタ 36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4" name="直線コネクタ 36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5" name="直線コネクタ 36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6" name="直線コネクタ 36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7" name="直線コネクタ 36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8" name="直線コネクタ 36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89" name="直線コネクタ 36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0" name="直線コネクタ 36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1" name="直線コネクタ 36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92" name="直線コネクタ 36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3" name="直線コネクタ 36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4" name="直線コネクタ 36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5" name="直線コネクタ 36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6" name="直線コネクタ 36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97" name="直線コネクタ 36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8" name="直線コネクタ 36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9" name="直線コネクタ 36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00" name="直線コネクタ 36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1" name="直線コネクタ 37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2" name="直線コネクタ 37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03" name="直線コネクタ 37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4" name="直線コネクタ 37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5" name="直線コネクタ 37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06" name="直線コネクタ 37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7" name="直線コネクタ 37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8" name="直線コネクタ 37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09" name="直線コネクタ 37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0" name="直線コネクタ 37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1" name="直線コネクタ 37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12" name="直線コネクタ 37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3" name="直線コネクタ 37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4" name="直線コネクタ 37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15" name="直線コネクタ 37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6" name="直線コネクタ 37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7" name="直線コネクタ 37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8" name="直線コネクタ 37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9" name="直線コネクタ 37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0" name="直線コネクタ 37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1" name="直線コネクタ 37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2" name="直線コネクタ 37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3" name="直線コネクタ 37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4" name="直線コネクタ 37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5" name="直線コネクタ 37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6" name="直線コネクタ 37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7" name="直線コネクタ 37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28" name="直線コネクタ 37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9" name="直線コネクタ 37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0" name="直線コネクタ 37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31" name="直線コネクタ 37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2" name="直線コネクタ 37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3" name="直線コネクタ 37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34" name="直線コネクタ 37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5" name="直線コネクタ 37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6" name="直線コネクタ 37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7" name="直線コネクタ 37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8" name="直線コネクタ 37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39" name="直線コネクタ 37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0" name="直線コネクタ 37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1" name="直線コネクタ 37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42" name="直線コネクタ 37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3" name="直線コネクタ 37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4" name="直線コネクタ 37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45" name="直線コネクタ 37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6" name="直線コネクタ 37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7" name="直線コネクタ 37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48" name="直線コネクタ 37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9" name="直線コネクタ 37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0" name="直線コネクタ 37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51" name="直線コネクタ 37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2" name="直線コネクタ 37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3" name="直線コネクタ 37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54" name="直線コネクタ 37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5" name="直線コネクタ 37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6" name="直線コネクタ 37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57" name="直線コネクタ 37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8" name="直線コネクタ 37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9" name="直線コネクタ 37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60" name="直線コネクタ 37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1" name="直線コネクタ 37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2" name="直線コネクタ 37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63" name="直線コネクタ 37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4" name="直線コネクタ 37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5" name="直線コネクタ 37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66" name="直線コネクタ 37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7" name="直線コネクタ 37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8" name="直線コネクタ 37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69" name="直線コネクタ 37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0" name="直線コネクタ 37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1" name="直線コネクタ 37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72" name="直線コネクタ 37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3" name="直線コネクタ 37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4" name="直線コネクタ 37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75" name="直線コネクタ 37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6" name="直線コネクタ 37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7" name="直線コネクタ 37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78" name="直線コネクタ 37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9" name="直線コネクタ 37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0" name="直線コネクタ 37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81" name="直線コネクタ 37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2" name="直線コネクタ 37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3" name="直線コネクタ 37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84" name="直線コネクタ 37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5" name="直線コネクタ 37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6" name="直線コネクタ 37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7" name="直線コネクタ 37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8" name="直線コネクタ 37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89" name="直線コネクタ 37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0" name="直線コネクタ 37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1" name="直線コネクタ 37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2" name="直線コネクタ 37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3" name="直線コネクタ 37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4" name="直線コネクタ 37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5" name="直線コネクタ 37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6" name="直線コネクタ 37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7" name="直線コネクタ 37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8" name="直線コネクタ 37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9" name="直線コネクタ 37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0" name="直線コネクタ 37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01" name="直線コネクタ 38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2" name="直線コネクタ 38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3" name="直線コネクタ 38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04" name="直線コネクタ 38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5" name="直線コネクタ 38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6" name="直線コネクタ 38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07" name="直線コネクタ 38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8" name="直線コネクタ 38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9" name="直線コネクタ 38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10" name="直線コネクタ 38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1" name="直線コネクタ 38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2" name="直線コネクタ 38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13" name="直線コネクタ 38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4" name="直線コネクタ 38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5" name="直線コネクタ 38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16" name="直線コネクタ 38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7" name="直線コネクタ 38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8" name="直線コネクタ 38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19" name="直線コネクタ 38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0" name="直線コネクタ 38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1" name="直線コネクタ 38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2" name="直線コネクタ 38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3" name="直線コネクタ 38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4" name="直線コネクタ 38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5" name="直線コネクタ 38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6" name="直線コネクタ 38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7" name="直線コネクタ 38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8" name="直線コネクタ 38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9" name="直線コネクタ 38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0" name="直線コネクタ 38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31" name="直線コネクタ 38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2" name="直線コネクタ 38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3" name="直線コネクタ 38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34" name="直線コネクタ 38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5" name="直線コネクタ 38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6" name="直線コネクタ 38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37" name="直線コネクタ 38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8" name="直線コネクタ 38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9" name="直線コネクタ 38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0" name="直線コネクタ 38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1" name="直線コネクタ 38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42" name="直線コネクタ 38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3" name="直線コネクタ 38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4" name="直線コネクタ 38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45" name="直線コネクタ 38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6" name="直線コネクタ 38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7" name="直線コネクタ 38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48" name="直線コネクタ 38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9" name="直線コネクタ 38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0" name="直線コネクタ 38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1" name="直線コネクタ 38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2" name="直線コネクタ 38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3" name="直線コネクタ 38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4" name="直線コネクタ 38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5" name="直線コネクタ 38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6" name="直線コネクタ 38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7" name="直線コネクタ 38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8" name="直線コネクタ 38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9" name="直線コネクタ 38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60" name="直線コネクタ 38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1" name="直線コネクタ 38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2" name="直線コネクタ 38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63" name="直線コネクタ 38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4" name="直線コネクタ 38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5" name="直線コネクタ 38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66" name="直線コネクタ 38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7" name="直線コネクタ 38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8" name="直線コネクタ 38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69" name="直線コネクタ 38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0" name="直線コネクタ 38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1" name="直線コネクタ 38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72" name="直線コネクタ 38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3" name="直線コネクタ 38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4" name="直線コネクタ 38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75" name="直線コネクタ 38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6" name="直線コネクタ 38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7" name="直線コネクタ 38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78" name="直線コネクタ 38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9" name="直線コネクタ 38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0" name="直線コネクタ 38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81" name="直線コネクタ 38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2" name="直線コネクタ 38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3" name="直線コネクタ 38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84" name="直線コネクタ 38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5" name="直線コネクタ 38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6" name="直線コネクタ 38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87" name="直線コネクタ 38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8" name="直線コネクタ 38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9" name="直線コネクタ 38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90" name="直線コネクタ 38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1" name="直線コネクタ 38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2" name="直線コネクタ 38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93" name="直線コネクタ 38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4" name="直線コネクタ 38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5" name="直線コネクタ 38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6" name="直線コネクタ 38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7" name="直線コネクタ 38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98" name="直線コネクタ 38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9" name="直線コネクタ 38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0" name="直線コネクタ 38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01" name="直線コネクタ 39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2" name="直線コネクタ 39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3" name="直線コネクタ 39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04" name="直線コネクタ 39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5" name="直線コネクタ 39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6" name="直線コネクタ 39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07" name="直線コネクタ 39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8" name="直線コネクタ 39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9" name="直線コネクタ 39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0" name="直線コネクタ 39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1" name="直線コネクタ 39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2" name="直線コネクタ 39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3" name="直線コネクタ 39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4" name="直線コネクタ 39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5" name="直線コネクタ 39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6" name="直線コネクタ 39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7" name="直線コネクタ 39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8" name="直線コネクタ 39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9" name="直線コネクタ 39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0" name="直線コネクタ 39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1" name="直線コネクタ 39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22" name="直線コネクタ 39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3" name="直線コネクタ 39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4" name="直線コネクタ 39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25" name="直線コネクタ 39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6" name="直線コネクタ 39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7" name="直線コネクタ 39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28" name="直線コネクタ 39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9" name="直線コネクタ 39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0" name="直線コネクタ 39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31" name="直線コネクタ 39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2" name="直線コネクタ 39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3" name="直線コネクタ 39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34" name="直線コネクタ 39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5" name="直線コネクタ 39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6" name="直線コネクタ 39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37" name="直線コネクタ 39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8" name="直線コネクタ 39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9" name="直線コネクタ 39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24" name="直線コネクタ 5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5" name="直線コネクタ 50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6" name="直線コネクタ 50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27" name="直線コネクタ 50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8" name="直線コネクタ 50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9" name="直線コネクタ 50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0" name="直線コネクタ 50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1" name="直線コネクタ 50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2" name="直線コネクタ 50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3" name="直線コネクタ 50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4" name="直線コネクタ 50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5" name="直線コネクタ 50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6" name="直線コネクタ 50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7" name="直線コネクタ 50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8" name="直線コネクタ 50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9" name="直線コネクタ 50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0" name="直線コネクタ 50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1" name="直線コネクタ 50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42" name="直線コネクタ 50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3" name="直線コネクタ 50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4" name="直線コネクタ 50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45" name="直線コネクタ 50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6" name="直線コネクタ 50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7" name="直線コネクタ 50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48" name="直線コネクタ 50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9" name="直線コネクタ 50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0" name="直線コネクタ 50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51" name="直線コネクタ 50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2" name="直線コネクタ 50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3" name="直線コネクタ 50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54" name="直線コネクタ 50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5" name="直線コネクタ 50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6" name="直線コネクタ 50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57" name="直線コネクタ 50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8" name="直線コネクタ 50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9" name="直線コネクタ 50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0" name="直線コネクタ 5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1" name="直線コネクタ 50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2" name="直線コネクタ 50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3" name="直線コネクタ 50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4" name="直線コネクタ 50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5" name="直線コネクタ 50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6" name="直線コネクタ 50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7" name="直線コネクタ 50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8" name="直線コネクタ 50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9" name="直線コネクタ 50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0" name="直線コネクタ 50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1" name="直線コネクタ 50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72" name="直線コネクタ 50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3" name="直線コネクタ 50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4" name="直線コネクタ 50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75" name="直線コネクタ 50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6" name="直線コネクタ 50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7" name="直線コネクタ 50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78" name="直線コネクタ 50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9" name="直線コネクタ 50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0" name="直線コネクタ 50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81" name="直線コネクタ 50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2" name="直線コネクタ 50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3" name="直線コネクタ 50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84" name="直線コネクタ 50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5" name="直線コネクタ 50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6" name="直線コネクタ 50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87" name="直線コネクタ 50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8" name="直線コネクタ 50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9" name="直線コネクタ 50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0" name="直線コネクタ 50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1" name="直線コネクタ 50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2" name="直線コネクタ 50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3" name="直線コネクタ 50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4" name="直線コネクタ 50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5" name="直線コネクタ 50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6" name="直線コネクタ 50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7" name="直線コネクタ 50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8" name="直線コネクタ 50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9" name="直線コネクタ 50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0" name="直線コネクタ 50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01" name="直線コネクタ 51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2" name="直線コネクタ 51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3" name="直線コネクタ 51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04" name="直線コネクタ 51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5" name="直線コネクタ 51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6" name="直線コネクタ 51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07" name="直線コネクタ 51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8" name="直線コネクタ 51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9" name="直線コネクタ 51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10" name="直線コネクタ 51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1" name="直線コネクタ 51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2" name="直線コネクタ 51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13" name="直線コネクタ 51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4" name="直線コネクタ 51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5" name="直線コネクタ 51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16" name="直線コネクタ 51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7" name="直線コネクタ 51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8" name="直線コネクタ 51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19" name="直線コネクタ 51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0" name="直線コネクタ 51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1" name="直線コネクタ 51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2" name="直線コネクタ 51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3" name="直線コネクタ 51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4" name="直線コネクタ 51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5" name="直線コネクタ 51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6" name="直線コネクタ 51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7" name="直線コネクタ 51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8" name="直線コネクタ 51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9" name="直線コネクタ 51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0" name="直線コネクタ 51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31" name="直線コネクタ 51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2" name="直線コネクタ 51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3" name="直線コネクタ 51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34" name="直線コネクタ 51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5" name="直線コネクタ 51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6" name="直線コネクタ 51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37" name="直線コネクタ 51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8" name="直線コネクタ 51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9" name="直線コネクタ 51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40" name="直線コネクタ 51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1" name="直線コネクタ 51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2" name="直線コネクタ 51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3" name="直線コネクタ 51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4" name="直線コネクタ 51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45" name="直線コネクタ 51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6" name="直線コネクタ 51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7" name="直線コネクタ 51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48" name="直線コネクタ 51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9" name="直線コネクタ 51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0" name="直線コネクタ 51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1" name="直線コネクタ 51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2" name="直線コネクタ 51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3" name="直線コネクタ 51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4" name="直線コネクタ 51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5" name="直線コネクタ 51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6" name="直線コネクタ 51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7" name="直線コネクタ 51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8" name="直線コネクタ 51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9" name="直線コネクタ 51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60" name="直線コネクタ 51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1" name="直線コネクタ 51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2" name="直線コネクタ 51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63" name="直線コネクタ 51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4" name="直線コネクタ 51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5" name="直線コネクタ 51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66" name="直線コネクタ 51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7" name="直線コネクタ 51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8" name="直線コネクタ 51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69" name="直線コネクタ 51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0" name="直線コネクタ 51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1" name="直線コネクタ 51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72" name="直線コネクタ 51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3" name="直線コネクタ 51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4" name="直線コネクタ 51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75" name="直線コネクタ 51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6" name="直線コネクタ 51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7" name="直線コネクタ 51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78" name="直線コネクタ 51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9" name="直線コネクタ 51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0" name="直線コネクタ 51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1" name="直線コネクタ 51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2" name="直線コネクタ 51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3" name="直線コネクタ 51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4" name="直線コネクタ 51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5" name="直線コネクタ 51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6" name="直線コネクタ 51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7" name="直線コネクタ 51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8" name="直線コネクタ 51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9" name="直線コネクタ 51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0" name="直線コネクタ 51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1" name="直線コネクタ 51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92" name="直線コネクタ 51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3" name="直線コネクタ 51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4" name="直線コネクタ 51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95" name="直線コネクタ 51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6" name="直線コネクタ 51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7" name="直線コネクタ 51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98" name="直線コネクタ 51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9" name="直線コネクタ 51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0" name="直線コネクタ 51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01" name="直線コネクタ 52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2" name="直線コネクタ 52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3" name="直線コネクタ 52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04" name="直線コネクタ 52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5" name="直線コネクタ 52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6" name="直線コネクタ 52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07" name="直線コネクタ 52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8" name="直線コネクタ 52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9" name="直線コネクタ 52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0" name="直線コネクタ 52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1" name="直線コネクタ 52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2" name="直線コネクタ 52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3" name="直線コネクタ 52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4" name="直線コネクタ 52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5" name="直線コネクタ 52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6" name="直線コネクタ 52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7" name="直線コネクタ 52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8" name="直線コネクタ 52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9" name="直線コネクタ 52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0" name="直線コネクタ 52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1" name="直線コネクタ 52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22" name="直線コネクタ 52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3" name="直線コネクタ 52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4" name="直線コネクタ 52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25" name="直線コネクタ 52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6" name="直線コネクタ 52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7" name="直線コネクタ 52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28" name="直線コネクタ 52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9" name="直線コネクタ 52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0" name="直線コネクタ 52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31" name="直線コネクタ 52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2" name="直線コネクタ 52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3" name="直線コネクタ 52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34" name="直線コネクタ 52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5" name="直線コネクタ 52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6" name="直線コネクタ 52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37" name="直線コネクタ 52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8" name="直線コネクタ 52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9" name="直線コネクタ 52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0" name="直線コネクタ 52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1" name="直線コネクタ 52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2" name="直線コネクタ 52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3" name="直線コネクタ 52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4" name="直線コネクタ 52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5" name="直線コネクタ 52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6" name="直線コネクタ 52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7" name="直線コネクタ 52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8" name="直線コネクタ 52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9" name="直線コネクタ 52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0" name="直線コネクタ 52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51" name="直線コネクタ 52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2" name="直線コネクタ 52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3" name="直線コネクタ 52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54" name="直線コネクタ 52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5" name="直線コネクタ 52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6" name="直線コネクタ 52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57" name="直線コネクタ 52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8" name="直線コネクタ 52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9" name="直線コネクタ 52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60" name="直線コネクタ 52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1" name="直線コネクタ 52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2" name="直線コネクタ 52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63" name="直線コネクタ 52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4" name="直線コネクタ 52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5" name="直線コネクタ 52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66" name="直線コネクタ 52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7" name="直線コネクタ 52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8" name="直線コネクタ 52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69" name="直線コネクタ 52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70" name="直線コネクタ 52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71" name="直線コネクタ 52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2" name="直線コネクタ 52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73" name="直線コネクタ 52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74" name="直線コネクタ 52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5" name="直線コネクタ 52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76" name="直線コネクタ 52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77" name="直線コネクタ 52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8" name="直線コネクタ 52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79" name="直線コネクタ 52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80" name="直線コネクタ 52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81" name="直線コネクタ 52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82" name="直線コネクタ 52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83" name="直線コネクタ 52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84" name="直線コネクタ 52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85" name="直線コネクタ 52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86" name="直線コネクタ 52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87" name="直線コネクタ 52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88" name="直線コネクタ 52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89" name="直線コネクタ 52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90" name="直線コネクタ 52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91" name="直線コネクタ 52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92" name="直線コネクタ 52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93" name="直線コネクタ 52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94" name="直線コネクタ 52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95" name="直線コネクタ 52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96" name="直線コネクタ 52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97" name="直線コネクタ 52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98" name="直線コネクタ 52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99" name="直線コネクタ 52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0" name="直線コネクタ 52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01" name="直線コネクタ 53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2" name="直線コネクタ 53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3" name="直線コネクタ 53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04" name="直線コネクタ 53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5" name="直線コネクタ 53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6" name="直線コネクタ 53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07" name="直線コネクタ 53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8" name="直線コネクタ 53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9" name="直線コネクタ 53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10" name="直線コネクタ 53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1" name="直線コネクタ 53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2" name="直線コネクタ 53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13" name="直線コネクタ 53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4" name="直線コネクタ 53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5" name="直線コネクタ 53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16" name="直線コネクタ 53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7" name="直線コネクタ 53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8" name="直線コネクタ 53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19" name="直線コネクタ 53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0" name="直線コネクタ 53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1" name="直線コネクタ 53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22" name="直線コネクタ 53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3" name="直線コネクタ 53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4" name="直線コネクタ 53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25" name="直線コネクタ 53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6" name="直線コネクタ 53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7" name="直線コネクタ 53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28" name="直線コネクタ 53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9" name="直線コネクタ 53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30" name="直線コネクタ 53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331" name="直線コネクタ 5330"/>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332" name="直線コネクタ 5331"/>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33" name="直線コネクタ 53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34" name="直線コネクタ 5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35" name="直線コネクタ 53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36" name="直線コネクタ 53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37" name="直線コネクタ 53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38" name="直線コネクタ 53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39" name="直線コネクタ 53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0" name="直線コネクタ 53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41" name="直線コネクタ 53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2" name="直線コネクタ 53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3" name="直線コネクタ 53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44" name="直線コネクタ 53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5" name="直線コネクタ 53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6" name="直線コネクタ 53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7" name="直線コネクタ 53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8" name="直線コネクタ 53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49" name="直線コネクタ 53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0" name="直線コネクタ 53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1" name="直線コネクタ 53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52" name="直線コネクタ 53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3" name="直線コネクタ 53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4" name="直線コネクタ 53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55" name="直線コネクタ 53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6" name="直線コネクタ 53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7" name="直線コネクタ 53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58" name="直線コネクタ 53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9" name="直線コネクタ 53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0" name="直線コネクタ 53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1" name="直線コネクタ 53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2" name="直線コネクタ 53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3" name="直線コネクタ 53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4" name="直線コネクタ 53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5" name="直線コネクタ 53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6" name="直線コネクタ 53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7" name="直線コネクタ 53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68" name="直線コネクタ 536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69" name="直線コネクタ 53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0" name="直線コネクタ 5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71" name="直線コネクタ 537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2" name="直線コネクタ 53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3" name="直線コネクタ 5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74" name="直線コネクタ 537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5" name="直線コネクタ 53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6" name="直線コネクタ 5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77" name="直線コネクタ 537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8" name="直線コネクタ 53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9" name="直線コネクタ 53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0" name="直線コネクタ 5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1" name="直線コネクタ 53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82" name="直線コネクタ 538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3" name="直線コネクタ 5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4" name="直線コネクタ 53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85" name="直線コネクタ 538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6" name="直線コネクタ 5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7" name="直線コネクタ 53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88" name="直線コネクタ 538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9" name="直線コネクタ 5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0" name="直線コネクタ 53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91" name="直線コネクタ 539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2" name="直線コネクタ 5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3" name="直線コネクタ 53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94" name="直線コネクタ 539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5" name="直線コネクタ 5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6" name="直線コネクタ 53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97" name="直線コネクタ 539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8" name="直線コネクタ 53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9" name="直線コネクタ 53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00" name="直線コネクタ 539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01" name="直線コネクタ 54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2" name="直線コネクタ 54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3" name="直線コネクタ 5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04" name="直線コネクタ 54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05" name="直線コネクタ 54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06" name="直線コネクタ 54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07" name="直線コネクタ 54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08" name="直線コネクタ 54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09" name="直線コネクタ 54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10" name="直線コネクタ 54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11" name="直線コネクタ 54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12" name="直線コネクタ 54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13" name="直線コネクタ 54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14" name="直線コネクタ 54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15" name="直線コネクタ 54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16" name="直線コネクタ 54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17" name="直線コネクタ 54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18" name="直線コネクタ 54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19" name="直線コネクタ 54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0" name="直線コネクタ 54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21" name="直線コネクタ 54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22" name="直線コネクタ 54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3" name="直線コネクタ 54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24" name="直線コネクタ 54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25" name="直線コネクタ 54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6" name="直線コネクタ 54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27" name="直線コネクタ 54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28" name="直線コネクタ 54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9" name="直線コネクタ 54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30" name="直線コネクタ 54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31" name="直線コネクタ 54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32" name="直線コネクタ 54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33" name="直線コネクタ 54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34" name="直線コネクタ 54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35" name="直線コネクタ 54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36" name="直線コネクタ 54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37" name="直線コネクタ 54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38" name="直線コネクタ 54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39" name="直線コネクタ 543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0" name="直線コネクタ 54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1" name="直線コネクタ 54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42" name="直線コネクタ 544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3" name="直線コネクタ 54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4" name="直線コネクタ 54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45" name="直線コネクタ 544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6" name="直線コネクタ 54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7" name="直線コネクタ 5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48" name="直線コネクタ 544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9" name="直線コネクタ 54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0" name="直線コネクタ 5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51" name="直線コネクタ 545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2" name="直線コネクタ 54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3" name="直線コネクタ 5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4" name="直線コネクタ 5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5" name="直線コネクタ 54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56" name="直線コネクタ 545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7" name="直線コネクタ 5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8" name="直線コネクタ 54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59" name="直線コネクタ 545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0" name="直線コネクタ 5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1" name="直線コネクタ 54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62" name="直線コネクタ 546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3" name="直線コネクタ 5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4" name="直線コネクタ 54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65" name="直線コネクタ 546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6" name="直線コネクタ 54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7" name="直線コネクタ 5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68" name="直線コネクタ 546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9" name="直線コネクタ 54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0" name="直線コネクタ 5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71" name="直線コネクタ 547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2" name="直線コネクタ 54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3" name="直線コネクタ 54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74" name="直線コネクタ 547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75" name="直線コネクタ 54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6" name="直線コネクタ 54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7" name="直線コネクタ 5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78" name="直線コネクタ 54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9" name="直線コネクタ 54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0" name="直線コネクタ 5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81" name="直線コネクタ 54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2" name="直線コネクタ 54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3" name="直線コネクタ 5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84" name="直線コネクタ 54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5" name="直線コネクタ 54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6" name="直線コネクタ 5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87" name="直線コネクタ 54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8" name="直線コネクタ 54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9" name="直線コネクタ 5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0" name="直線コネクタ 54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1" name="直線コネクタ 54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2" name="直線コネクタ 5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3" name="直線コネクタ 54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4" name="直線コネクタ 54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5" name="直線コネクタ 5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6" name="直線コネクタ 54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7" name="直線コネクタ 54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8" name="直線コネクタ 5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9" name="直線コネクタ 54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0" name="直線コネクタ 54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1" name="直線コネクタ 55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02" name="直線コネクタ 55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3" name="直線コネクタ 55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4" name="直線コネクタ 55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05" name="直線コネクタ 55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6" name="直線コネクタ 55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7" name="直線コネクタ 55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08" name="直線コネクタ 55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9" name="直線コネクタ 55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0" name="直線コネクタ 55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11" name="直線コネクタ 55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2" name="直線コネクタ 5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3" name="直線コネクタ 5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14" name="直線コネクタ 55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5" name="直線コネクタ 5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6" name="直線コネクタ 55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17" name="直線コネクタ 55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8" name="直線コネクタ 5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9" name="直線コネクタ 55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0" name="直線コネクタ 55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21" name="直線コネクタ 5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22" name="直線コネクタ 55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3" name="直線コネクタ 55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24" name="直線コネクタ 5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25" name="直線コネクタ 5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6" name="直線コネクタ 55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27" name="直線コネクタ 5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28" name="直線コネクタ 55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9" name="直線コネクタ 55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30" name="直線コネクタ 5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31" name="直線コネクタ 5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32" name="直線コネクタ 55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33" name="直線コネクタ 55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34" name="直線コネクタ 5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35" name="直線コネクタ 55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36" name="直線コネクタ 55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37" name="直線コネクタ 5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38" name="直線コネクタ 55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39" name="直線コネクタ 55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40" name="直線コネクタ 55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41" name="直線コネクタ 5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42" name="直線コネクタ 5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43" name="直線コネクタ 55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44" name="直線コネクタ 55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45" name="直線コネクタ 55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46" name="直線コネクタ 55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47" name="直線コネクタ 5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48" name="直線コネクタ 55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49" name="直線コネクタ 55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50" name="直線コネクタ 55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1" name="直線コネクタ 55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2" name="直線コネクタ 55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53" name="直線コネクタ 55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4" name="直線コネクタ 55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5" name="直線コネクタ 55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56" name="直線コネクタ 55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7" name="直線コネクタ 55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8" name="直線コネクタ 55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59" name="直線コネクタ 55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0" name="直線コネクタ 55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1" name="直線コネクタ 55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62" name="直線コネクタ 55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3" name="直線コネクタ 55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4" name="直線コネクタ 55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65" name="直線コネクタ 55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6" name="直線コネクタ 55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7" name="直線コネクタ 55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68" name="直線コネクタ 55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9" name="直線コネクタ 55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0" name="直線コネクタ 55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71" name="直線コネクタ 55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2" name="直線コネクタ 55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3" name="直線コネクタ 55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74" name="直線コネクタ 55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5" name="直線コネクタ 55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6" name="直線コネクタ 55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77" name="直線コネクタ 55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8" name="直線コネクタ 5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9" name="直線コネクタ 55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80" name="直線コネクタ 55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1" name="直線コネクタ 5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2" name="直線コネクタ 55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583" name="直線コネクタ 5582"/>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584" name="直線コネクタ 5583"/>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85" name="直線コネクタ 55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6" name="直線コネクタ 55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7" name="直線コネクタ 5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88" name="直線コネクタ 55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89" name="直線コネクタ 55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90" name="直線コネクタ 55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1" name="直線コネクタ 55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2" name="直線コネクタ 55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93" name="直線コネクタ 55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4" name="直線コネクタ 55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5" name="直線コネクタ 55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96" name="直線コネクタ 55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7" name="直線コネクタ 55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8" name="直線コネクタ 55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9" name="直線コネクタ 55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0" name="直線コネクタ 55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1" name="直線コネクタ 56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2" name="直線コネクタ 56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3" name="直線コネクタ 56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4" name="直線コネクタ 56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5" name="直線コネクタ 56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6" name="直線コネクタ 56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7" name="直線コネクタ 5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8" name="直線コネクタ 56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9" name="直線コネクタ 56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10" name="直線コネクタ 56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1" name="直線コネクタ 56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2" name="直線コネクタ 56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13" name="直線コネクタ 56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4" name="直線コネクタ 56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5" name="直線コネクタ 56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16" name="直線コネクタ 56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7" name="直線コネクタ 56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8" name="直線コネクタ 56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19" name="直線コネクタ 5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20" name="直線コネクタ 561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1" name="直線コネクタ 5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2" name="直線コネクタ 56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23" name="直線コネクタ 562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4" name="直線コネクタ 5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5" name="直線コネクタ 56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26" name="直線コネクタ 562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7" name="直線コネクタ 5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8" name="直線コネクタ 56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29" name="直線コネクタ 562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0" name="直線コネクタ 5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1" name="直線コネクタ 56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2" name="直線コネクタ 5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3" name="直線コネクタ 5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34" name="直線コネクタ 563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5" name="直線コネクタ 5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6" name="直線コネクタ 5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37" name="直線コネクタ 563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8" name="直線コネクタ 5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9" name="直線コネクタ 5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40" name="直線コネクタ 56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1" name="直線コネクタ 5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2" name="直線コネクタ 56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43" name="直線コネクタ 564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4" name="直線コネクタ 5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5" name="直線コネクタ 56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46" name="直線コネクタ 564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7" name="直線コネクタ 5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8" name="直線コネクタ 56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49" name="直線コネクタ 564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0" name="直線コネクタ 5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1" name="直線コネクタ 56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52" name="直線コネクタ 565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53" name="直線コネクタ 56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4" name="直線コネクタ 56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5" name="直線コネクタ 56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56" name="直線コネクタ 56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57" name="直線コネクタ 56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58" name="直線コネクタ 56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59" name="直線コネクタ 56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60" name="直線コネクタ 56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1" name="直線コネクタ 56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62" name="直線コネクタ 56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63" name="直線コネクタ 56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4" name="直線コネクタ 56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65" name="直線コネクタ 56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66" name="直線コネクタ 56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7" name="直線コネクタ 56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68" name="直線コネクタ 56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69" name="直線コネクタ 56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70" name="直線コネクタ 56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71" name="直線コネクタ 56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72" name="直線コネクタ 56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73" name="直線コネクタ 56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74" name="直線コネクタ 56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75" name="直線コネクタ 56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76" name="直線コネクタ 56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77" name="直線コネクタ 56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78" name="直線コネクタ 56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79" name="直線コネクタ 56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80" name="直線コネクタ 56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81" name="直線コネクタ 56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82" name="直線コネクタ 56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83" name="直線コネクタ 56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84" name="直線コネクタ 56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85" name="直線コネクタ 56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86" name="直線コネクタ 56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87" name="直線コネクタ 56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88" name="直線コネクタ 56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89" name="直線コネクタ 56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0" name="直線コネクタ 56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91" name="直線コネクタ 569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2" name="直線コネクタ 56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3" name="直線コネクタ 56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94" name="直線コネクタ 569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5" name="直線コネクタ 56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6" name="直線コネクタ 56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97" name="直線コネクタ 569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8" name="直線コネクタ 56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9" name="直線コネクタ 56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00" name="直線コネクタ 569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1" name="直線コネクタ 57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2" name="直線コネクタ 57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03" name="直線コネクタ 570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4" name="直線コネクタ 57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5" name="直線コネクタ 57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6" name="直線コネクタ 5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7" name="直線コネクタ 57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08" name="直線コネクタ 570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9" name="直線コネクタ 5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0" name="直線コネクタ 57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11" name="直線コネクタ 571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2" name="直線コネクタ 5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3" name="直線コネクタ 57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14" name="直線コネクタ 571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5" name="直線コネクタ 57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6" name="直線コネクタ 57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17" name="直線コネクタ 571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8" name="直線コネクタ 57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9" name="直線コネクタ 5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20" name="直線コネクタ 571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1" name="直線コネクタ 57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2" name="直線コネクタ 5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23" name="直線コネクタ 572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4" name="直線コネクタ 57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5" name="直線コネクタ 57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26" name="直線コネクタ 572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7" name="直線コネクタ 57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8" name="直線コネクタ 57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9" name="直線コネクタ 57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30" name="直線コネクタ 57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1" name="直線コネクタ 57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2" name="直線コネクタ 57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33" name="直線コネクタ 57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4" name="直線コネクタ 57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5" name="直線コネクタ 57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36" name="直線コネクタ 57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7" name="直線コネクタ 57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8" name="直線コネクタ 57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39" name="直線コネクタ 57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0" name="直線コネクタ 57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1" name="直線コネクタ 57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42" name="直線コネクタ 57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3" name="直線コネクタ 57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4" name="直線コネクタ 57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45" name="直線コネクタ 57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6" name="直線コネクタ 57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7" name="直線コネクタ 57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48" name="直線コネクタ 57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9" name="直線コネクタ 57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0" name="直線コネクタ 57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1" name="直線コネクタ 57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2" name="直線コネクタ 57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3" name="直線コネクタ 57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4" name="直線コネクタ 57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5" name="直線コネクタ 57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6" name="直線コネクタ 57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7" name="直線コネクタ 57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8" name="直線コネクタ 57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9" name="直線コネクタ 5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60" name="直線コネクタ 57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1" name="直線コネクタ 57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2" name="直線コネクタ 5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63" name="直線コネクタ 57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4" name="直線コネクタ 57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5" name="直線コネクタ 5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66" name="直線コネクタ 57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7" name="直線コネクタ 57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8" name="直線コネクタ 5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69" name="直線コネクタ 57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0" name="直線コネクタ 57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1" name="直線コネクタ 5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72" name="直線コネクタ 57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3" name="直線コネクタ 57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4" name="直線コネクタ 5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75" name="直線コネクタ 57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6" name="直線コネクタ 57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7" name="直線コネクタ 5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78" name="直線コネクタ 57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9" name="直線コネクタ 57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0" name="直線コネクタ 57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81" name="直線コネクタ 57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2" name="直線コネクタ 57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3" name="直線コネクタ 57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84" name="直線コネクタ 57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5" name="直線コネクタ 57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6" name="直線コネクタ 57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87" name="直線コネクタ 57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8" name="直線コネクタ 57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9" name="直線コネクタ 57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90" name="直線コネクタ 57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1" name="直線コネクタ 5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2" name="直線コネクタ 57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93" name="直線コネクタ 57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4" name="直線コネクタ 5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5" name="直線コネクタ 57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96" name="直線コネクタ 57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7" name="直線コネクタ 5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8" name="直線コネクタ 57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99" name="直線コネクタ 5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0" name="直線コネクタ 5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1" name="直線コネクタ 5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02" name="直線コネクタ 5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3" name="直線コネクタ 5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4" name="直線コネクタ 5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05" name="直線コネクタ 58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6" name="直線コネクタ 5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7" name="直線コネクタ 5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08" name="直線コネクタ 58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9" name="直線コネクタ 5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0" name="直線コネクタ 5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11" name="直線コネクタ 5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2" name="直線コネクタ 5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3" name="直線コネクタ 58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14" name="直線コネクタ 5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5" name="直線コネクタ 5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6" name="直線コネクタ 5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17" name="直線コネクタ 5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8" name="直線コネクタ 58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9" name="直線コネクタ 5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20" name="直線コネクタ 5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1" name="直線コネクタ 58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2" name="直線コネクタ 5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3" name="直線コネクタ 58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4" name="直線コネクタ 58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25" name="直線コネクタ 58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6" name="直線コネクタ 58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7" name="直線コネクタ 5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28" name="直線コネクタ 58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9" name="直線コネクタ 58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0" name="直線コネクタ 58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31" name="直線コネクタ 58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2" name="直線コネクタ 58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3" name="直線コネクタ 58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34" name="直線コネクタ 58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5" name="直線コネクタ 58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6" name="直線コネクタ 58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37" name="直線コネクタ 58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8" name="直線コネクタ 58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9" name="直線コネクタ 58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40" name="直線コネクタ 58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1" name="直線コネクタ 58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2" name="直線コネクタ 58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43" name="直線コネクタ 58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4" name="直線コネクタ 58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5" name="直線コネクタ 58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46" name="直線コネクタ 58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7" name="直線コネクタ 58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8" name="直線コネクタ 58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9" name="直線コネクタ 58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0" name="直線コネクタ 58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1" name="直線コネクタ 58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2" name="直線コネクタ 58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3" name="直線コネクタ 58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4" name="直線コネクタ 58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5" name="直線コネクタ 58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6" name="直線コネクタ 58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57" name="直線コネクタ 58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8" name="直線コネクタ 58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9" name="直線コネクタ 58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60" name="直線コネクタ 58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1" name="直線コネクタ 58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2" name="直線コネクタ 58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3" name="直線コネクタ 58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4" name="直線コネクタ 58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65" name="直線コネクタ 58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6" name="直線コネクタ 58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7" name="直線コネクタ 58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68" name="直線コネクタ 58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9" name="直線コネクタ 58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0" name="直線コネクタ 58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71" name="直線コネクタ 58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2" name="直線コネクタ 5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3" name="直線コネクタ 58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74" name="直線コネクタ 58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5" name="直線コネクタ 5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6" name="直線コネクタ 58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77" name="直線コネクタ 58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8" name="直線コネクタ 5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9" name="直線コネクタ 58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80" name="直線コネクタ 58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1" name="直線コネクタ 5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2" name="直線コネクタ 58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83" name="直線コネクタ 58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4" name="直線コネクタ 5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5" name="直線コネクタ 58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6" name="直線コネクタ 58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7" name="直線コネクタ 5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8" name="直線コネクタ 58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9" name="直線コネクタ 58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0" name="直線コネクタ 5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1" name="直線コネクタ 58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2" name="直線コネクタ 58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3" name="直線コネクタ 58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4" name="直線コネクタ 58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5" name="直線コネクタ 58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96" name="直線コネクタ 58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7" name="直線コネクタ 58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8" name="直線コネクタ 58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99" name="直線コネクタ 58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0" name="直線コネクタ 58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1" name="直線コネクタ 59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02" name="直線コネクタ 59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3" name="直線コネクタ 59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4" name="直線コネクタ 59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5" name="直線コネクタ 59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6" name="直線コネクタ 59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07" name="直線コネクタ 59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8" name="直線コネクタ 59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9" name="直線コネクタ 59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10" name="直線コネクタ 59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1" name="直線コネクタ 59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2" name="直線コネクタ 59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13" name="直線コネクタ 59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4" name="直線コネクタ 59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5" name="直線コネクタ 59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16" name="直線コネクタ 59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7" name="直線コネクタ 59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8" name="直線コネクタ 59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19" name="直線コネクタ 59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0" name="直線コネクタ 59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1" name="直線コネクタ 59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22" name="直線コネクタ 59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3" name="直線コネクタ 59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4" name="直線コネクタ 59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25" name="直線コネクタ 59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6" name="直線コネクタ 59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7" name="直線コネクタ 59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28" name="直線コネクタ 59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9" name="直線コネクタ 59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0" name="直線コネクタ 59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31" name="直線コネクタ 59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2" name="直線コネクタ 59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3" name="直線コネクタ 59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34" name="直線コネクタ 59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5" name="直線コネクタ 59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6" name="直線コネクタ 59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37" name="直線コネクタ 59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8" name="直線コネクタ 59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9" name="直線コネクタ 59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40" name="直線コネクタ 59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1" name="直線コネクタ 59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2" name="直線コネクタ 59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43" name="直線コネクタ 59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4" name="直線コネクタ 59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5" name="直線コネクタ 5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46" name="直線コネクタ 59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7" name="直線コネクタ 59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8" name="直線コネクタ 59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49" name="直線コネクタ 59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0" name="直線コネクタ 59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1" name="直線コネクタ 59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52" name="直線コネクタ 59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3" name="直線コネクタ 59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4" name="直線コネクタ 59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5" name="直線コネクタ 59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6" name="直線コネクタ 5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57" name="直線コネクタ 59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8" name="直線コネクタ 59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9" name="直線コネクタ 5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60" name="直線コネクタ 59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1" name="直線コネクタ 59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2" name="直線コネクタ 5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63" name="直線コネクタ 59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4" name="直線コネクタ 59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5" name="直線コネクタ 5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66" name="直線コネクタ 59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7" name="直線コネクタ 59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8" name="直線コネクタ 59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69" name="直線コネクタ 59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0" name="直線コネクタ 59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1" name="直線コネクタ 59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72" name="直線コネクタ 59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3" name="直線コネクタ 59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4" name="直線コネクタ 59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75" name="直線コネクタ 59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6" name="直線コネクタ 59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7" name="直線コネクタ 59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78" name="直線コネクタ 59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9" name="直線コネクタ 59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0" name="直線コネクタ 59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81" name="直線コネクタ 59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2" name="直線コネクタ 59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3" name="直線コネクタ 59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84" name="直線コネクタ 59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5" name="直線コネクタ 59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6" name="直線コネクタ 59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87" name="直線コネクタ 59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8" name="直線コネクタ 59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9" name="直線コネクタ 59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90" name="直線コネクタ 59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1" name="直線コネクタ 59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2" name="直線コネクタ 59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93" name="直線コネクタ 59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4" name="直線コネクタ 59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5" name="直線コネクタ 59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96" name="直線コネクタ 59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7" name="直線コネクタ 59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8" name="直線コネクタ 59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99" name="直線コネクタ 59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0" name="直線コネクタ 59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1" name="直線コネクタ 60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02" name="直線コネクタ 60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3" name="直線コネクタ 60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4" name="直線コネクタ 60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05" name="直線コネクタ 60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6" name="直線コネクタ 60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7" name="直線コネクタ 60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8" name="直線コネクタ 60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9" name="直線コネクタ 60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10" name="直線コネクタ 60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1" name="直線コネクタ 60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2" name="直線コネクタ 60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13" name="直線コネクタ 60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4" name="直線コネクタ 60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5" name="直線コネクタ 60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16" name="直線コネクタ 60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7" name="直線コネクタ 60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8" name="直線コネクタ 60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19" name="直線コネクタ 60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0" name="直線コネクタ 60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1" name="直線コネクタ 60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22" name="直線コネクタ 60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3" name="直線コネクタ 60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4" name="直線コネクタ 60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25" name="直線コネクタ 60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6" name="直線コネクタ 60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7" name="直線コネクタ 60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28" name="直線コネクタ 60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9" name="直線コネクタ 60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0" name="直線コネクタ 60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31" name="直線コネクタ 60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2" name="直線コネクタ 60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3" name="直線コネクタ 60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34" name="直線コネクタ 60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5" name="直線コネクタ 60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6" name="直線コネクタ 60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37" name="直線コネクタ 60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8" name="直線コネクタ 60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9" name="直線コネクタ 60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40" name="直線コネクタ 60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1" name="直線コネクタ 60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2" name="直線コネクタ 60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43" name="直線コネクタ 60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4" name="直線コネクタ 60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5" name="直線コネクタ 60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46" name="直線コネクタ 60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7" name="直線コネクタ 60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8" name="直線コネクタ 60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49" name="直線コネクタ 60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0" name="直線コネクタ 60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1" name="直線コネクタ 60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52" name="直線コネクタ 60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3" name="直線コネクタ 60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4" name="直線コネクタ 60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55" name="直線コネクタ 60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6" name="直線コネクタ 60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7" name="直線コネクタ 60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58" name="直線コネクタ 60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9" name="直線コネクタ 60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0" name="直線コネクタ 60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61" name="直線コネクタ 60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2" name="直線コネクタ 60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3" name="直線コネクタ 60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4" name="直線コネクタ 60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5" name="直線コネクタ 60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66" name="直線コネクタ 60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7" name="直線コネクタ 60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8" name="直線コネクタ 60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69" name="直線コネクタ 60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0" name="直線コネクタ 60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1" name="直線コネクタ 60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72" name="直線コネクタ 60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3" name="直線コネクタ 60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4" name="直線コネクタ 60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75" name="直線コネクタ 60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6" name="直線コネクタ 60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7" name="直線コネクタ 60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78" name="直線コネクタ 60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9" name="直線コネクタ 60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0" name="直線コネクタ 60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81" name="直線コネクタ 60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2" name="直線コネクタ 60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3" name="直線コネクタ 60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84" name="直線コネクタ 60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5" name="直線コネクタ 60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6" name="直線コネクタ 60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87" name="直線コネクタ 60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8" name="直線コネクタ 60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9" name="直線コネクタ 60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0" name="直線コネクタ 60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1" name="直線コネクタ 60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2" name="直線コネクタ 60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3" name="直線コネクタ 60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4" name="直線コネクタ 60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5" name="直線コネクタ 60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6" name="直線コネクタ 60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7" name="直線コネクタ 60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8" name="直線コネクタ 60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9" name="直線コネクタ 60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0" name="直線コネクタ 60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1" name="直線コネクタ 61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02" name="直線コネクタ 61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3" name="直線コネクタ 61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4" name="直線コネクタ 61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05" name="直線コネクタ 61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6" name="直線コネクタ 61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7" name="直線コネクタ 61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08" name="直線コネクタ 61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9" name="直線コネクタ 61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0" name="直線コネクタ 61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11" name="直線コネクタ 61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2" name="直線コネクタ 61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3" name="直線コネクタ 6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14" name="直線コネクタ 61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5" name="直線コネクタ 61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6" name="直線コネクタ 6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17" name="直線コネクタ 61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8" name="直線コネクタ 61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9" name="直線コネクタ 6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20" name="直線コネクタ 61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1" name="直線コネクタ 61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2" name="直線コネクタ 6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23" name="直線コネクタ 61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4" name="直線コネクタ 61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5" name="直線コネクタ 6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26" name="直線コネクタ 61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7" name="直線コネクタ 61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8" name="直線コネクタ 61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29" name="直線コネクタ 61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0" name="直線コネクタ 61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1" name="直線コネクタ 61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32" name="直線コネクタ 61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3" name="直線コネクタ 61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4" name="直線コネクタ 61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35" name="直線コネクタ 61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6" name="直線コネクタ 61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7" name="直線コネクタ 61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38" name="直線コネクタ 61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9" name="直線コネクタ 61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0" name="直線コネクタ 61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1" name="直線コネクタ 61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2" name="直線コネクタ 61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3" name="直線コネクタ 61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4" name="直線コネクタ 61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5" name="直線コネクタ 61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6" name="直線コネクタ 61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7" name="直線コネクタ 61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8" name="直線コネクタ 61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9" name="直線コネクタ 61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0" name="直線コネクタ 6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51" name="直線コネクタ 61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52" name="直線コネクタ 61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3" name="直線コネクタ 6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54" name="直線コネクタ 61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55" name="直線コネクタ 61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6" name="直線コネクタ 6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57" name="直線コネクタ 61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58" name="直線コネクタ 61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9" name="直線コネクタ 6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60" name="直線コネクタ 61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61" name="直線コネクタ 61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2" name="直線コネクタ 6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63" name="直線コネクタ 61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64" name="直線コネクタ 61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5" name="直線コネクタ 6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66" name="直線コネクタ 61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67" name="直線コネクタ 61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8" name="直線コネクタ 61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69" name="直線コネクタ 61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70" name="直線コネクタ 61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1" name="直線コネクタ 61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72" name="直線コネクタ 61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73" name="直線コネクタ 61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4" name="直線コネクタ 61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75" name="直線コネクタ 61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76" name="直線コネクタ 61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7" name="直線コネクタ 61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78" name="直線コネクタ 61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79" name="直線コネクタ 61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80" name="直線コネクタ 61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1" name="直線コネクタ 61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2" name="直線コネクタ 61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3" name="直線コネクタ 61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4" name="直線コネクタ 61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85" name="直線コネクタ 61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6" name="直線コネクタ 61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7" name="直線コネクタ 61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88" name="直線コネクタ 61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9" name="直線コネクタ 61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0" name="直線コネクタ 61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91" name="直線コネクタ 61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2" name="直線コネクタ 61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3" name="直線コネクタ 6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94" name="直線コネクタ 61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5" name="直線コネクタ 61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6" name="直線コネクタ 6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97" name="直線コネクタ 61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8" name="直線コネクタ 61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9" name="直線コネクタ 6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00" name="直線コネクタ 61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1" name="直線コネクタ 62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2" name="直線コネクタ 6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03" name="直線コネクタ 62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4" name="直線コネクタ 6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5" name="直線コネクタ 6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06" name="直線コネクタ 62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7" name="直線コネクタ 6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8" name="直線コネクタ 62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09" name="直線コネクタ 62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0" name="直線コネクタ 62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1" name="直線コネクタ 62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12" name="直線コネクタ 62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3" name="直線コネクタ 62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4" name="直線コネクタ 62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15" name="直線コネクタ 62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6" name="直線コネクタ 62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7" name="直線コネクタ 62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18" name="直線コネクタ 62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9" name="直線コネクタ 62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0" name="直線コネクタ 62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21" name="直線コネクタ 62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2" name="直線コネクタ 62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3" name="直線コネクタ 62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24" name="直線コネクタ 62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5" name="直線コネクタ 62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6" name="直線コネクタ 62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7" name="直線コネクタ 62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8" name="直線コネクタ 62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29" name="直線コネクタ 62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0" name="直線コネクタ 62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1" name="直線コネクタ 62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2" name="直線コネクタ 62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3" name="直線コネクタ 62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4" name="直線コネクタ 62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5" name="直線コネクタ 62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6" name="直線コネクタ 62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7" name="直線コネクタ 62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8" name="直線コネクタ 62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9" name="直線コネクタ 62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0" name="直線コネクタ 62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41" name="直線コネクタ 62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2" name="直線コネクタ 62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3" name="直線コネクタ 62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44" name="直線コネクタ 62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5" name="直線コネクタ 62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6" name="直線コネクタ 62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47" name="直線コネクタ 62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8" name="直線コネクタ 62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9" name="直線コネクタ 62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0" name="直線コネクタ 62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1" name="直線コネクタ 62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2" name="直線コネクタ 62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3" name="直線コネクタ 62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4" name="直線コネクタ 62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5" name="直線コネクタ 62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6" name="直線コネクタ 62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7" name="直線コネクタ 62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8" name="直線コネクタ 62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9" name="直線コネクタ 62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0" name="直線コネクタ 62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1" name="直線コネクタ 62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62" name="直線コネクタ 62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3" name="直線コネクタ 62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4" name="直線コネクタ 62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65" name="直線コネクタ 62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6" name="直線コネクタ 62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7" name="直線コネクタ 62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68" name="直線コネクタ 62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9" name="直線コネクタ 62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0" name="直線コネクタ 62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71" name="直線コネクタ 62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2" name="直線コネクタ 62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3" name="直線コネクタ 62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4" name="直線コネクタ 6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5" name="直線コネクタ 6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76" name="直線コネクタ 62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7" name="直線コネクタ 6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8" name="直線コネクタ 6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79" name="直線コネクタ 62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0" name="直線コネクタ 6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1" name="直線コネクタ 62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2" name="直線コネクタ 62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3" name="直線コネクタ 6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4" name="直線コネクタ 62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5" name="直線コネクタ 62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6" name="直線コネクタ 6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7" name="直線コネクタ 62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8" name="直線コネクタ 62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9" name="直線コネクタ 62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0" name="直線コネクタ 62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91" name="直線コネクタ 62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2" name="直線コネクタ 62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3" name="直線コネクタ 62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94" name="直線コネクタ 62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5" name="直線コネクタ 62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6" name="直線コネクタ 62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97" name="直線コネクタ 62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8" name="直線コネクタ 62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9" name="直線コネクタ 62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0" name="直線コネクタ 62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1" name="直線コネクタ 63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2" name="直線コネクタ 63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3" name="直線コネクタ 63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4" name="直線コネクタ 63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5" name="直線コネクタ 6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6" name="直線コネクタ 6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7" name="直線コネクタ 63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8" name="直線コネクタ 6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9" name="直線コネクタ 6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0" name="直線コネクタ 63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1" name="直線コネクタ 63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12" name="直線コネクタ 6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3" name="直線コネクタ 63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4" name="直線コネクタ 6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15" name="直線コネクタ 63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6" name="直線コネクタ 63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7" name="直線コネクタ 63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18" name="直線コネクタ 63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9" name="直線コネクタ 63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20" name="直線コネクタ 63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21" name="直線コネクタ 63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22" name="直線コネクタ 63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23" name="直線コネクタ 63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24" name="直線コネクタ 63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25" name="直線コネクタ 63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26" name="直線コネクタ 63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27" name="直線コネクタ 63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28" name="直線コネクタ 63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29" name="直線コネクタ 63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30" name="直線コネクタ 63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31" name="直線コネクタ 63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32" name="直線コネクタ 63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33" name="直線コネクタ 63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34" name="直線コネクタ 6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35" name="直線コネクタ 63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36" name="直線コネクタ 63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37" name="直線コネクタ 63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38" name="直線コネクタ 63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39" name="直線コネクタ 63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40" name="直線コネクタ 63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1" name="直線コネクタ 63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42" name="直線コネクタ 63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43" name="直線コネクタ 63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4" name="直線コネクタ 63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45" name="直線コネクタ 63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46" name="直線コネクタ 6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7" name="直線コネクタ 63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48" name="直線コネクタ 63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49" name="直線コネクタ 6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50" name="直線コネクタ 63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51" name="直線コネクタ 63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52" name="直線コネクタ 6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53" name="直線コネクタ 63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54" name="直線コネクタ 63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55" name="直線コネクタ 6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56" name="直線コネクタ 63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57" name="直線コネクタ 63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58" name="直線コネクタ 6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59" name="直線コネクタ 63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0" name="直線コネクタ 63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1" name="直線コネクタ 63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62" name="直線コネクタ 63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3" name="直線コネクタ 63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4" name="直線コネクタ 63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65" name="直線コネクタ 63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6" name="直線コネクタ 63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7" name="直線コネクタ 63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68" name="直線コネクタ 63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9" name="直線コネクタ 63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0" name="直線コネクタ 6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71" name="直線コネクタ 63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2" name="直線コネクタ 63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3" name="直線コネクタ 6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74" name="直線コネクタ 63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5" name="直線コネクタ 63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6" name="直線コネクタ 6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7" name="直線コネクタ 6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8" name="直線コネクタ 63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79" name="直線コネクタ 63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0" name="直線コネクタ 6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1" name="直線コネクタ 63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82" name="直線コネクタ 63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3" name="直線コネクタ 6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4" name="直線コネクタ 63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85" name="直線コネクタ 63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6" name="直線コネクタ 6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7" name="直線コネクタ 63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88" name="直線コネクタ 6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9" name="直線コネクタ 6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90" name="直線コネクタ 63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91" name="直線コネクタ 6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92" name="直線コネクタ 6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93" name="直線コネクタ 63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94" name="直線コネクタ 6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95" name="直線コネクタ 6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96" name="直線コネクタ 63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97" name="直線コネクタ 63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98" name="直線コネクタ 63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99" name="直線コネクタ 63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00" name="直線コネクタ 63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01" name="直線コネクタ 64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02" name="直線コネクタ 64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03" name="直線コネクタ 64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04" name="直線コネクタ 64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05" name="直線コネクタ 64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06" name="直線コネクタ 64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07" name="直線コネクタ 64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08" name="直線コネクタ 64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09" name="直線コネクタ 64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10" name="直線コネクタ 64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11" name="直線コネクタ 64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12" name="直線コネクタ 64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13" name="直線コネクタ 64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14" name="直線コネクタ 64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6415" name="直線コネクタ 6414"/>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6416" name="直線コネクタ 6415"/>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17" name="直線コネクタ 64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18" name="直線コネクタ 64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19" name="直線コネクタ 64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0" name="直線コネクタ 64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1" name="直線コネクタ 64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22" name="直線コネクタ 64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3" name="直線コネクタ 64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4" name="直線コネクタ 64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25" name="直線コネクタ 64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6" name="直線コネクタ 64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7" name="直線コネクタ 64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28" name="直線コネクタ 64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9" name="直線コネクタ 64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30" name="直線コネクタ 64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31" name="直線コネクタ 64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32" name="直線コネクタ 64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33" name="直線コネクタ 64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34" name="直線コネクタ 64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35" name="直線コネクタ 64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36" name="直線コネクタ 64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37" name="直線コネクタ 64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38" name="直線コネクタ 64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39" name="直線コネクタ 64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40" name="直線コネクタ 64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41" name="直線コネクタ 64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42" name="直線コネクタ 64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43" name="直線コネクタ 64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44" name="直線コネクタ 64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45" name="直線コネクタ 64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46" name="直線コネクタ 64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47" name="直線コネクタ 64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48" name="直線コネクタ 64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49" name="直線コネクタ 64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50" name="直線コネクタ 64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51" name="直線コネクタ 64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52" name="直線コネクタ 645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3" name="直線コネクタ 6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4" name="直線コネクタ 6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55" name="直線コネクタ 645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6" name="直線コネクタ 6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7" name="直線コネクタ 6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58" name="直線コネクタ 645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9" name="直線コネクタ 6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0" name="直線コネクタ 6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61" name="直線コネクタ 646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2" name="直線コネクタ 6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3" name="直線コネクタ 6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4" name="直線コネクタ 64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5" name="直線コネクタ 6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66" name="直線コネクタ 64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7" name="直線コネクタ 6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8" name="直線コネクタ 6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69" name="直線コネクタ 64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0" name="直線コネクタ 6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1" name="直線コネクタ 6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72" name="直線コネクタ 647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3" name="直線コネクタ 64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4" name="直線コネクタ 6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75" name="直線コネクタ 647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6" name="直線コネクタ 64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7" name="直線コネクタ 6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78" name="直線コネクタ 647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9" name="直線コネクタ 64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0" name="直線コネクタ 6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81" name="直線コネクタ 648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2" name="直線コネクタ 64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3" name="直線コネクタ 6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84" name="直線コネクタ 648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85" name="直線コネクタ 64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6" name="直線コネクタ 6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7" name="直線コネクタ 64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88" name="直線コネクタ 64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89" name="直線コネクタ 64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90" name="直線コネクタ 64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91" name="直線コネクタ 64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92" name="直線コネクタ 64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93" name="直線コネクタ 64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94" name="直線コネクタ 64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95" name="直線コネクタ 64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96" name="直線コネクタ 64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97" name="直線コネクタ 64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98" name="直線コネクタ 64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99" name="直線コネクタ 64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00" name="直線コネクタ 64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01" name="直線コネクタ 65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02" name="直線コネクタ 65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03" name="直線コネクタ 65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04" name="直線コネクタ 65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05" name="直線コネクタ 65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06" name="直線コネクタ 65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07" name="直線コネクタ 65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08" name="直線コネクタ 65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09" name="直線コネクタ 65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0" name="直線コネクタ 65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11" name="直線コネクタ 65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12" name="直線コネクタ 65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3" name="直線コネクタ 65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14" name="直線コネクタ 65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15" name="直線コネクタ 65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6" name="直線コネクタ 65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17" name="直線コネクタ 65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18" name="直線コネクタ 65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9" name="直線コネクタ 65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20" name="直線コネクタ 65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21" name="直線コネクタ 65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22" name="直線コネクタ 65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23" name="直線コネクタ 652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4" name="直線コネクタ 6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5" name="直線コネクタ 6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26" name="直線コネクタ 652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7" name="直線コネクタ 6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8" name="直線コネクタ 65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29" name="直線コネクタ 652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0" name="直線コネクタ 6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1" name="直線コネクタ 6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32" name="直線コネクタ 653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3" name="直線コネクタ 65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4" name="直線コネクタ 6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35" name="直線コネクタ 653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6" name="直線コネクタ 65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7" name="直線コネクタ 6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8" name="直線コネクタ 65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9" name="直線コネクタ 65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40" name="直線コネクタ 65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1" name="直線コネクタ 65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2" name="直線コネクタ 6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43" name="直線コネクタ 654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4" name="直線コネクタ 65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5" name="直線コネクタ 65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46" name="直線コネクタ 654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7" name="直線コネクタ 65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8" name="直線コネクタ 65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49" name="直線コネクタ 654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0" name="直線コネクタ 65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1" name="直線コネクタ 65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52" name="直線コネクタ 655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3" name="直線コネクタ 65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4" name="直線コネクタ 65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55" name="直線コネクタ 655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6" name="直線コネクタ 65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7" name="直線コネクタ 65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58" name="直線コネクタ 655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59" name="直線コネクタ 65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0" name="直線コネクタ 65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1" name="直線コネクタ 65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62" name="直線コネクタ 65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3" name="直線コネクタ 65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4" name="直線コネクタ 65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65" name="直線コネクタ 65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6" name="直線コネクタ 65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7" name="直線コネクタ 65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68" name="直線コネクタ 65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9" name="直線コネクタ 65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0" name="直線コネクタ 65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71" name="直線コネクタ 65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2" name="直線コネクタ 65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3" name="直線コネクタ 65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74" name="直線コネクタ 65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5" name="直線コネクタ 65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6" name="直線コネクタ 65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77" name="直線コネクタ 65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8" name="直線コネクタ 6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9" name="直線コネクタ 65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80" name="直線コネクタ 65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81" name="直線コネクタ 6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82" name="直線コネクタ 65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83" name="直線コネクタ 65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84" name="直線コネクタ 65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85" name="直線コネクタ 65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86" name="直線コネクタ 65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87" name="直線コネクタ 6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88" name="直線コネクタ 6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89" name="直線コネクタ 65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90" name="直線コネクタ 65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91" name="直線コネクタ 6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92" name="直線コネクタ 65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93" name="直線コネクタ 65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94" name="直線コネクタ 6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95" name="直線コネクタ 65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96" name="直線コネクタ 65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97" name="直線コネクタ 6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98" name="直線コネクタ 65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99" name="直線コネクタ 65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0" name="直線コネクタ 6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01" name="直線コネクタ 66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2" name="直線コネクタ 66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3" name="直線コネクタ 6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04" name="直線コネクタ 66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5" name="直線コネクタ 66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6" name="直線コネクタ 6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07" name="直線コネクタ 6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8" name="直線コネクタ 66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9" name="直線コネクタ 66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10" name="直線コネクタ 66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1" name="直線コネクタ 6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2" name="直線コネクタ 66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13" name="直線コネクタ 66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4" name="直線コネクタ 66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5" name="直線コネクタ 66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16" name="直線コネクタ 66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7" name="直線コネクタ 66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8" name="直線コネクタ 66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19" name="直線コネクタ 6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0" name="直線コネクタ 6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1" name="直線コネクタ 6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22" name="直線コネクタ 66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3" name="直線コネクタ 66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4" name="直線コネクタ 6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25" name="直線コネクタ 66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6" name="直線コネクタ 66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7" name="直線コネクタ 6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28" name="直線コネクタ 6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9" name="直線コネクタ 66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0" name="直線コネクタ 6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31" name="直線コネクタ 6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2" name="直線コネクタ 6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3" name="直線コネクタ 6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34" name="直線コネクタ 6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5" name="直線コネクタ 6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6" name="直線コネクタ 6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37" name="直線コネクタ 6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8" name="直線コネクタ 6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9" name="直線コネクタ 6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40" name="直線コネクタ 6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41" name="直線コネクタ 6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42" name="直線コネクタ 66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43" name="直線コネクタ 6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44" name="直線コネクタ 6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45" name="直線コネクタ 66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46" name="直線コネクタ 6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47" name="直線コネクタ 6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48" name="直線コネクタ 66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49" name="直線コネクタ 6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50" name="直線コネクタ 6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51" name="直線コネクタ 66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52" name="直線コネクタ 6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53" name="直線コネクタ 66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54" name="直線コネクタ 66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55" name="直線コネクタ 66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56" name="直線コネクタ 66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57" name="直線コネクタ 66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58" name="直線コネクタ 66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59" name="直線コネクタ 66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60" name="直線コネクタ 66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61" name="直線コネクタ 66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62" name="直線コネクタ 66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63" name="直線コネクタ 66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64" name="直線コネクタ 66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65" name="直線コネクタ 66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66" name="直線コネクタ 66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6667" name="直線コネクタ 6666"/>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6668" name="直線コネクタ 6667"/>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69" name="直線コネクタ 66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70" name="直線コネクタ 66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71" name="直線コネクタ 66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2" name="直線コネクタ 66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3" name="直線コネクタ 66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74" name="直線コネクタ 66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5" name="直線コネクタ 66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6" name="直線コネクタ 66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77" name="直線コネクタ 66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8" name="直線コネクタ 66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9" name="直線コネクタ 66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80" name="直線コネクタ 66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81" name="直線コネクタ 66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82" name="直線コネクタ 66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83" name="直線コネクタ 66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84" name="直線コネクタ 66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85" name="直線コネクタ 66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86" name="直線コネクタ 66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87" name="直線コネクタ 66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88" name="直線コネクタ 66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89" name="直線コネクタ 66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90" name="直線コネクタ 66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91" name="直線コネクタ 66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92" name="直線コネクタ 66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93" name="直線コネクタ 66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94" name="直線コネクタ 66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95" name="直線コネクタ 66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96" name="直線コネクタ 66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97" name="直線コネクタ 66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98" name="直線コネクタ 66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99" name="直線コネクタ 66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00" name="直線コネクタ 66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01" name="直線コネクタ 67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02" name="直線コネクタ 67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03" name="直線コネクタ 67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04" name="直線コネクタ 670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5" name="直線コネクタ 67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6" name="直線コネクタ 6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07" name="直線コネクタ 670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8" name="直線コネクタ 67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9" name="直線コネクタ 6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10" name="直線コネクタ 670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1" name="直線コネクタ 67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2" name="直線コネクタ 6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13" name="直線コネクタ 671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4" name="直線コネクタ 67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5" name="直線コネクタ 67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6" name="直線コネクタ 67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7" name="直線コネクタ 67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18" name="直線コネクタ 67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9" name="直線コネクタ 6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0" name="直線コネクタ 67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21" name="直線コネクタ 67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2" name="直線コネクタ 6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3" name="直線コネクタ 67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24" name="直線コネクタ 67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5" name="直線コネクタ 67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6" name="直線コネクタ 67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27" name="直線コネクタ 67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8" name="直線コネクタ 67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9" name="直線コネクタ 67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30" name="直線コネクタ 672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1" name="直線コネクタ 67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2" name="直線コネクタ 67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33" name="直線コネクタ 673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4" name="直線コネクタ 67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5" name="直線コネクタ 67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36" name="直線コネクタ 673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37" name="直線コネクタ 67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8" name="直線コネクタ 67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9" name="直線コネクタ 67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40" name="直線コネクタ 67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41" name="直線コネクタ 67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42" name="直線コネクタ 67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43" name="直線コネクタ 67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44" name="直線コネクタ 67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45" name="直線コネクタ 67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46" name="直線コネクタ 67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47" name="直線コネクタ 67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48" name="直線コネクタ 67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49" name="直線コネクタ 67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50" name="直線コネクタ 67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51" name="直線コネクタ 67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52" name="直線コネクタ 67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53" name="直線コネクタ 67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54" name="直線コネクタ 67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55" name="直線コネクタ 67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56" name="直線コネクタ 67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57" name="直線コネクタ 67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58" name="直線コネクタ 67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59" name="直線コネクタ 67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60" name="直線コネクタ 67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61" name="直線コネクタ 67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62" name="直線コネクタ 67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63" name="直線コネクタ 67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64" name="直線コネクタ 67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65" name="直線コネクタ 67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66" name="直線コネクタ 67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67" name="直線コネクタ 67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68" name="直線コネクタ 67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69" name="直線コネクタ 67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70" name="直線コネクタ 67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71" name="直線コネクタ 67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72" name="直線コネクタ 67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73" name="直線コネクタ 67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74" name="直線コネクタ 67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75" name="直線コネクタ 677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6" name="直線コネクタ 67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7" name="直線コネクタ 6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78" name="直線コネクタ 677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9" name="直線コネクタ 67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0" name="直線コネクタ 67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81" name="直線コネクタ 678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2" name="直線コネクタ 67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3" name="直線コネクタ 67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84" name="直線コネクタ 678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5" name="直線コネクタ 67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6" name="直線コネクタ 67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87" name="直線コネクタ 678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8" name="直線コネクタ 67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9" name="直線コネクタ 67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0" name="直線コネクタ 67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1" name="直線コネクタ 6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92" name="直線コネクタ 67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3" name="直線コネクタ 67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4" name="直線コネクタ 6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95" name="直線コネクタ 67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6" name="直線コネクタ 67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7" name="直線コネクタ 6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98" name="直線コネクタ 67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9" name="直線コネクタ 67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0" name="直線コネクタ 6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801" name="直線コネクタ 68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2" name="直線コネクタ 68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3" name="直線コネクタ 6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804" name="直線コネクタ 680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5" name="直線コネクタ 68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6" name="直線コネクタ 6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807" name="直線コネクタ 680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8" name="直線コネクタ 68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9" name="直線コネクタ 6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810" name="直線コネクタ 680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11" name="直線コネクタ 6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2" name="直線コネクタ 6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3" name="直線コネクタ 68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14" name="直線コネクタ 6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5" name="直線コネクタ 6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6" name="直線コネクタ 6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17" name="直線コネクタ 6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8" name="直線コネクタ 68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9" name="直線コネクタ 6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20" name="直線コネクタ 6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1" name="直線コネクタ 68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2" name="直線コネクタ 6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23" name="直線コネクタ 68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4" name="直線コネクタ 68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5" name="直線コネクタ 68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26" name="直線コネクタ 68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7" name="直線コネクタ 6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8" name="直線コネクタ 68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29" name="直線コネクタ 68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0" name="直線コネクタ 68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1" name="直線コネクタ 68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32" name="直線コネクタ 68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3" name="直線コネクタ 68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4" name="直線コネクタ 68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35" name="直線コネクタ 68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6" name="直線コネクタ 68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7" name="直線コネクタ 68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38" name="直線コネクタ 68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9" name="直線コネクタ 68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0" name="直線コネクタ 68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41" name="直線コネクタ 68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2" name="直線コネクタ 68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3" name="直線コネクタ 68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44" name="直線コネクタ 68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5" name="直線コネクタ 68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6" name="直線コネクタ 68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47" name="直線コネクタ 68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8" name="直線コネクタ 68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9" name="直線コネクタ 68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50" name="直線コネクタ 68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1" name="直線コネクタ 68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2" name="直線コネクタ 68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53" name="直線コネクタ 68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4" name="直線コネクタ 68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5" name="直線コネクタ 68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56" name="直線コネクタ 68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7" name="直線コネクタ 68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8" name="直線コネクタ 68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59" name="直線コネクタ 68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0" name="直線コネクタ 68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1" name="直線コネクタ 68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2" name="直線コネクタ 68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3" name="直線コネクタ 68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4" name="直線コネクタ 68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5" name="直線コネクタ 68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6" name="直線コネクタ 68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7" name="直線コネクタ 68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8" name="直線コネクタ 68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9" name="直線コネクタ 68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0" name="直線コネクタ 68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71" name="直線コネクタ 68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2" name="直線コネクタ 6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3" name="直線コネクタ 68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74" name="直線コネクタ 68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5" name="直線コネクタ 6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6" name="直線コネクタ 68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77" name="直線コネクタ 68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8" name="直線コネクタ 6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9" name="直線コネクタ 68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80" name="直線コネクタ 68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1" name="直線コネクタ 6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2" name="直線コネクタ 68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83" name="直線コネクタ 68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4" name="直線コネクタ 6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5" name="直線コネクタ 68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86" name="直線コネクタ 68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7" name="直線コネクタ 6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8" name="直線コネクタ 68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89" name="直線コネクタ 68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0" name="直線コネクタ 6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1" name="直線コネクタ 68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92" name="直線コネクタ 68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3" name="直線コネクタ 68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4" name="直線コネクタ 68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95" name="直線コネクタ 68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6" name="直線コネクタ 68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7" name="直線コネクタ 68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98" name="直線コネクタ 68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9" name="直線コネクタ 68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0" name="直線コネクタ 68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01" name="直線コネクタ 69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2" name="直線コネクタ 69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3" name="直線コネクタ 69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04" name="直線コネクタ 69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5" name="直線コネクタ 69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6" name="直線コネクタ 69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7" name="直線コネクタ 69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8" name="直線コネクタ 69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09" name="直線コネクタ 69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0" name="直線コネクタ 69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1" name="直線コネクタ 69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12" name="直線コネクタ 69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3" name="直線コネクタ 69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4" name="直線コネクタ 69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15" name="直線コネクタ 69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6" name="直線コネクタ 69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7" name="直線コネクタ 69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18" name="直線コネクタ 69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9" name="直線コネクタ 69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0" name="直線コネクタ 69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1" name="直線コネクタ 69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2" name="直線コネクタ 69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3" name="直線コネクタ 69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4" name="直線コネクタ 69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5" name="直線コネクタ 69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6" name="直線コネクタ 69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7" name="直線コネクタ 69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8" name="直線コネクタ 69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9" name="直線コネクタ 69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30" name="直線コネクタ 69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1" name="直線コネクタ 69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2" name="直線コネクタ 69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3" name="直線コネクタ 69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4" name="直線コネクタ 69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5" name="直線コネクタ 69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6" name="直線コネクタ 69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7" name="直線コネクタ 69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8" name="直線コネクタ 69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9" name="直線コネクタ 69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0" name="直線コネクタ 69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41" name="直線コネクタ 69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2" name="直線コネクタ 69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3" name="直線コネクタ 69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44" name="直線コネクタ 69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5" name="直線コネクタ 6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6" name="直線コネクタ 69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7" name="直線コネクタ 69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8" name="直線コネクタ 69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49" name="直線コネクタ 69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0" name="直線コネクタ 69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1" name="直線コネクタ 69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2" name="直線コネクタ 69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3" name="直線コネクタ 69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4" name="直線コネクタ 69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5" name="直線コネクタ 69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6" name="直線コネクタ 6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7" name="直線コネクタ 69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8" name="直線コネクタ 69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9" name="直線コネクタ 6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0" name="直線コネクタ 69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61" name="直線コネクタ 69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2" name="直線コネクタ 6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3" name="直線コネクタ 69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64" name="直線コネクタ 69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5" name="直線コネクタ 6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6" name="直線コネクタ 69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67" name="直線コネクタ 6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8" name="直線コネクタ 69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9" name="直線コネクタ 69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0" name="直線コネクタ 69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1" name="直線コネクタ 69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2" name="直線コネクタ 69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3" name="直線コネクタ 69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4" name="直線コネクタ 69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5" name="直線コネクタ 6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6" name="直線コネクタ 69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7" name="直線コネクタ 69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8" name="直線コネクタ 6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9" name="直線コネクタ 69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0" name="直線コネクタ 69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1" name="直線コネクタ 69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2" name="直線コネクタ 69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3" name="直線コネクタ 69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4" name="直線コネクタ 69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5" name="直線コネクタ 69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6" name="直線コネクタ 69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7" name="直線コネクタ 69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8" name="直線コネクタ 69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9" name="直線コネクタ 69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0" name="直線コネクタ 69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91" name="直線コネクタ 6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2" name="直線コネクタ 69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3" name="直線コネクタ 69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94" name="直線コネクタ 69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5" name="直線コネクタ 69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6" name="直線コネクタ 69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97" name="直線コネクタ 69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8" name="直線コネクタ 69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9" name="直線コネクタ 69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0" name="直線コネクタ 69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1" name="直線コネクタ 70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2" name="直線コネクタ 70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3" name="直線コネクタ 70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4" name="直線コネクタ 70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5" name="直線コネクタ 70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6" name="直線コネクタ 70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7" name="直線コネクタ 70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8" name="直線コネクタ 70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9" name="直線コネクタ 70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0" name="直線コネクタ 70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1" name="直線コネクタ 70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2" name="直線コネクタ 70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3" name="直線コネクタ 70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4" name="直線コネクタ 70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5" name="直線コネクタ 7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6" name="直線コネクタ 70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7" name="直線コネクタ 70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8" name="直線コネクタ 7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9" name="直線コネクタ 70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0" name="直線コネクタ 70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21" name="直線コネクタ 7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2" name="直線コネクタ 70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3" name="直線コネクタ 70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24" name="直線コネクタ 7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5" name="直線コネクタ 70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6" name="直線コネクタ 70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27" name="直線コネクタ 70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8" name="直線コネクタ 70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9" name="直線コネクタ 70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30" name="直線コネクタ 70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1" name="直線コネクタ 70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2" name="直線コネクタ 70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33" name="直線コネクタ 70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4" name="直線コネクタ 70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5" name="直線コネクタ 70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36" name="直線コネクタ 70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7" name="直線コネクタ 70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8" name="直線コネクタ 70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9" name="直線コネクタ 70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0" name="直線コネクタ 70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1" name="直線コネクタ 70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2" name="直線コネクタ 70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3" name="直線コネクタ 70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4" name="直線コネクタ 70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5" name="直線コネクタ 70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6" name="直線コネクタ 70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7" name="直線コネクタ 70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8" name="直線コネクタ 70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9" name="直線コネクタ 70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50" name="直線コネクタ 70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1" name="直線コネクタ 70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2" name="直線コネクタ 70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53" name="直線コネクタ 70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4" name="直線コネクタ 70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5" name="直線コネクタ 70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56" name="直線コネクタ 70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7" name="直線コネクタ 70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8" name="直線コネクタ 70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59" name="直線コネクタ 70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0" name="直線コネクタ 70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1" name="直線コネクタ 7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62" name="直線コネクタ 70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3" name="直線コネクタ 70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4" name="直線コネクタ 70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65" name="直線コネクタ 70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6" name="直線コネクタ 70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7" name="直線コネクタ 70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68" name="直線コネクタ 70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9" name="直線コネクタ 70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0" name="直線コネクタ 70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1" name="直線コネクタ 70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2" name="直線コネクタ 70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3" name="直線コネクタ 70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4" name="直線コネクタ 70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5" name="直線コネクタ 70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6" name="直線コネクタ 70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7" name="直線コネクタ 70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8" name="直線コネクタ 70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9" name="直線コネクタ 70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0" name="直線コネクタ 70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1" name="直線コネクタ 70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2" name="直線コネクタ 70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3" name="直線コネクタ 70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4" name="直線コネクタ 70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5" name="直線コネクタ 70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6" name="直線コネクタ 70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7" name="直線コネクタ 70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8" name="直線コネクタ 70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9" name="直線コネクタ 70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0" name="直線コネクタ 70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1" name="直線コネクタ 70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2" name="直線コネクタ 70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3" name="直線コネクタ 70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94" name="直線コネクタ 70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5" name="直線コネクタ 70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6" name="直線コネクタ 70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97" name="直線コネクタ 70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8" name="直線コネクタ 70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9" name="直線コネクタ 70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0" name="直線コネクタ 70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1" name="直線コネクタ 71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2" name="直線コネクタ 71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3" name="直線コネクタ 71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4" name="直線コネクタ 71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5" name="直線コネクタ 71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6" name="直線コネクタ 71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7" name="直線コネクタ 71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8" name="直線コネクタ 71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9" name="直線コネクタ 71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0" name="直線コネクタ 71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1" name="直線コネクタ 71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12" name="直線コネクタ 71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3" name="直線コネクタ 7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4" name="直線コネクタ 71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15" name="直線コネクタ 71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6" name="直線コネクタ 7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7" name="直線コネクタ 71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18" name="直線コネクタ 71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9" name="直線コネクタ 7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0" name="直線コネクタ 71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21" name="直線コネクタ 71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2" name="直線コネクタ 7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3" name="直線コネクタ 71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24" name="直線コネクタ 71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5" name="直線コネクタ 7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6" name="直線コネクタ 71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27" name="直線コネクタ 71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8" name="直線コネクタ 71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9" name="直線コネクタ 71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0" name="直線コネクタ 71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1" name="直線コネクタ 71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2" name="直線コネクタ 71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3" name="直線コネクタ 71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4" name="直線コネクタ 71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5" name="直線コネクタ 71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6" name="直線コネクタ 71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7" name="直線コネクタ 71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8" name="直線コネクタ 71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9" name="直線コネクタ 71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0" name="直線コネクタ 71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1" name="直線コネクタ 71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42" name="直線コネクタ 71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3" name="直線コネクタ 71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4" name="直線コネクタ 71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45" name="直線コネクタ 71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6" name="直線コネクタ 71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7" name="直線コネクタ 71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8" name="直線コネクタ 71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9" name="直線コネクタ 71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50" name="直線コネクタ 7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1" name="直線コネクタ 71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2" name="直線コネクタ 71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53" name="直線コネクタ 7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4" name="直線コネクタ 71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5" name="直線コネクタ 71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56" name="直線コネクタ 7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7" name="直線コネクタ 71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8" name="直線コネクタ 71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59" name="直線コネクタ 7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0" name="直線コネクタ 71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1" name="直線コネクタ 71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2" name="直線コネクタ 7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3" name="直線コネクタ 71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4" name="直線コネクタ 71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5" name="直線コネクタ 7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6" name="直線コネクタ 71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7" name="直線コネクタ 71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8" name="直線コネクタ 71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9" name="直線コネクタ 71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0" name="直線コネクタ 71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71" name="直線コネクタ 71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2" name="直線コネクタ 71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3" name="直線コネクタ 71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74" name="直線コネクタ 71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5" name="直線コネクタ 71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6" name="直線コネクタ 71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77" name="直線コネクタ 71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8" name="直線コネクタ 71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9" name="直線コネクタ 71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80" name="直線コネクタ 71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1" name="直線コネクタ 71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2" name="直線コネクタ 71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83" name="直線コネクタ 71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4" name="直線コネクタ 71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5" name="直線コネクタ 71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86" name="直線コネクタ 71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7" name="直線コネクタ 71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8" name="直線コネクタ 71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89" name="直線コネクタ 71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0" name="直線コネクタ 71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1" name="直線コネクタ 71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2" name="直線コネクタ 71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3" name="直線コネクタ 7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4" name="直線コネクタ 71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5" name="直線コネクタ 71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6" name="直線コネクタ 7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7" name="直線コネクタ 71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8" name="直線コネクタ 71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9" name="直線コネクタ 7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0" name="直線コネクタ 71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01" name="直線コネクタ 72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2" name="直線コネクタ 7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3" name="直線コネクタ 72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04" name="直線コネクタ 72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5" name="直線コネクタ 7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6" name="直線コネクタ 72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07" name="直線コネクタ 72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8" name="直線コネクタ 72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9" name="直線コネクタ 72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10" name="直線コネクタ 72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1" name="直線コネクタ 72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2" name="直線コネクタ 72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13" name="直線コネクタ 72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4" name="直線コネクタ 72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5" name="直線コネクタ 72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16" name="直線コネクタ 72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7" name="直線コネクタ 72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8" name="直線コネクタ 72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19" name="直線コネクタ 72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0" name="直線コネクタ 72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1" name="直線コネクタ 7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2" name="直線コネクタ 72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3" name="直線コネクタ 72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4" name="直線コネクタ 7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5" name="直線コネクタ 72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6" name="直線コネクタ 72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7" name="直線コネクタ 72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8" name="直線コネクタ 72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9" name="直線コネクタ 72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0" name="直線コネクタ 72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31" name="直線コネクタ 72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2" name="直線コネクタ 72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3" name="直線コネクタ 72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34" name="直線コネクタ 72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5" name="直線コネクタ 72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6" name="直線コネクタ 72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37" name="直線コネクタ 72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8" name="直線コネクタ 72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9" name="直線コネクタ 72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0" name="直線コネクタ 72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1" name="直線コネクタ 72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2" name="直線コネクタ 72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3" name="直線コネクタ 72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4" name="直線コネクタ 72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5" name="直線コネクタ 72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6" name="直線コネクタ 72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7" name="直線コネクタ 72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8" name="直線コネクタ 72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9" name="直線コネクタ 72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0" name="直線コネクタ 72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1" name="直線コネクタ 72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2" name="直線コネクタ 72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3" name="直線コネクタ 72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4" name="直線コネクタ 72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5" name="直線コネクタ 72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6" name="直線コネクタ 72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7" name="直線コネクタ 72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8" name="直線コネクタ 72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9" name="直線コネクタ 72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0" name="直線コネクタ 72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61" name="直線コネクタ 72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2" name="直線コネクタ 72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3" name="直線コネクタ 72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64" name="直線コネクタ 72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5" name="直線コネクタ 72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6" name="直線コネクタ 72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7" name="直線コネクタ 72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8" name="直線コネクタ 72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69" name="直線コネクタ 72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0" name="直線コネクタ 72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1" name="直線コネクタ 72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72" name="直線コネクタ 72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3" name="直線コネクタ 72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4" name="直線コネクタ 7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75" name="直線コネクタ 72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6" name="直線コネクタ 72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7" name="直線コネクタ 7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78" name="直線コネクタ 72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9" name="直線コネクタ 72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0" name="直線コネクタ 7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1" name="直線コネクタ 72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2" name="直線コネクタ 7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3" name="直線コネクタ 7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4" name="直線コネクタ 72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5" name="直線コネクタ 7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6" name="直線コネクタ 7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7" name="直線コネクタ 72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8" name="直線コネクタ 72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9" name="直線コネクタ 72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0" name="直線コネクタ 72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1" name="直線コネクタ 72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2" name="直線コネクタ 72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3" name="直線コネクタ 72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4" name="直線コネクタ 72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5" name="直線コネクタ 72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6" name="直線コネクタ 72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7" name="直線コネクタ 72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8" name="直線コネクタ 72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9" name="直線コネクタ 72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0" name="直線コネクタ 72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1" name="直線コネクタ 73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02" name="直線コネクタ 73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3" name="直線コネクタ 73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4" name="直線コネクタ 73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05" name="直線コネクタ 73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6" name="直線コネクタ 73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7" name="直線コネクタ 73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08" name="直線コネクタ 73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9" name="直線コネクタ 73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0" name="直線コネクタ 73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1" name="直線コネクタ 73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2" name="直線コネクタ 73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3" name="直線コネクタ 73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4" name="直線コネクタ 7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5" name="直線コネクタ 73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6" name="直線コネクタ 73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7" name="直線コネクタ 73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8" name="直線コネクタ 73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9" name="直線コネクタ 73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0" name="直線コネクタ 73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1" name="直線コネクタ 73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22" name="直線コネクタ 73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3" name="直線コネクタ 73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4" name="直線コネクタ 73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25" name="直線コネクタ 73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6" name="直線コネクタ 73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7" name="直線コネクタ 73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28" name="直線コネクタ 73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9" name="直線コネクタ 73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0" name="直線コネクタ 73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31" name="直線コネクタ 73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2" name="直線コネクタ 73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3" name="直線コネクタ 73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34" name="直線コネクタ 73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5" name="直線コネクタ 73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6" name="直線コネクタ 73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37" name="直線コネクタ 73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8" name="直線コネクタ 73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9" name="直線コネクタ 73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0" name="直線コネクタ 73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1" name="直線コネクタ 73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2" name="直線コネクタ 73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3" name="直線コネクタ 73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4" name="直線コネクタ 73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5" name="直線コネクタ 73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6" name="直線コネクタ 73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7" name="直線コネクタ 73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8" name="直線コネクタ 73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9" name="直線コネクタ 73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0" name="直線コネクタ 73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1" name="直線コネクタ 73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52" name="直線コネクタ 73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3" name="直線コネクタ 73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4" name="直線コネクタ 73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55" name="直線コネクタ 73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6" name="直線コネクタ 73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7" name="直線コネクタ 73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8" name="直線コネクタ 7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9" name="直線コネクタ 7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60" name="直線コネクタ 73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1" name="直線コネクタ 73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2" name="直線コネクタ 7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63" name="直線コネクタ 73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4" name="直線コネクタ 73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5" name="直線コネクタ 7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7" name="直線コネクタ 73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8" name="直線コネクタ 7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0" name="直線コネクタ 7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1" name="直線コネクタ 7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3" name="直線コネクタ 7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4" name="直線コネクタ 7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6" name="直線コネクタ 7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7" name="直線コネクタ 7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9" name="直線コネクタ 73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0" name="直線コネクタ 7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2" name="直線コネクタ 7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3" name="直線コネクタ 7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5" name="直線コネクタ 73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6" name="直線コネクタ 7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8" name="直線コネクタ 73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9" name="直線コネクタ 7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1" name="直線コネクタ 73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2" name="直線コネクタ 7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4" name="直線コネクタ 73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5" name="直線コネクタ 7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7" name="直線コネクタ 7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8" name="直線コネクタ 73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0" name="直線コネクタ 7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1" name="直線コネクタ 74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3" name="直線コネクタ 7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4" name="直線コネクタ 74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6" name="直線コネクタ 7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7" name="直線コネクタ 74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8" name="直線コネクタ 74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9" name="直線コネクタ 7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11" name="直線コネクタ 74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12" name="直線コネクタ 74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14" name="直線コネクタ 74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15" name="直線コネクタ 74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17" name="直線コネクタ 74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18" name="直線コネクタ 74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20" name="直線コネクタ 74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21" name="直線コネクタ 74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23" name="直線コネクタ 7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24" name="直線コネクタ 74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26" name="直線コネクタ 7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27" name="直線コネクタ 74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29" name="直線コネクタ 7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30" name="直線コネクタ 74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32" name="直線コネクタ 7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33" name="直線コネクタ 7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35" name="直線コネクタ 74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36" name="直線コネクタ 7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38" name="直線コネクタ 74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39" name="直線コネクタ 7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1" name="直線コネクタ 74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2" name="直線コネクタ 7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4" name="直線コネクタ 74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5" name="直線コネクタ 7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7" name="直線コネクタ 7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8" name="直線コネクタ 7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0" name="直線コネクタ 7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1" name="直線コネクタ 7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3" name="直線コネクタ 7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4" name="直線コネクタ 7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6" name="直線コネクタ 7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7" name="直線コネクタ 7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9" name="直線コネクタ 7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0" name="直線コネクタ 7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1" name="直線コネクタ 74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2" name="直線コネクタ 7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4" name="直線コネクタ 74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5" name="直線コネクタ 7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7" name="直線コネクタ 7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8" name="直線コネクタ 7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0" name="直線コネクタ 7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1" name="直線コネクタ 7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3" name="直線コネクタ 74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4" name="直線コネクタ 7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6" name="直線コネクタ 74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7" name="直線コネクタ 7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9" name="直線コネクタ 74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80" name="直線コネクタ 7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82" name="直線コネクタ 74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83" name="直線コネクタ 7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85" name="直線コネクタ 74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86" name="直線コネクタ 7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88" name="直線コネクタ 74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89" name="直線コネクタ 7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91" name="直線コネクタ 74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92" name="直線コネクタ 7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94" name="直線コネクタ 74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95" name="直線コネクタ 7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97" name="直線コネクタ 74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98" name="直線コネクタ 7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133348</xdr:colOff>
      <xdr:row>53</xdr:row>
      <xdr:rowOff>134471</xdr:rowOff>
    </xdr:from>
    <xdr:to>
      <xdr:col>11</xdr:col>
      <xdr:colOff>1085848</xdr:colOff>
      <xdr:row>58</xdr:row>
      <xdr:rowOff>106176</xdr:rowOff>
    </xdr:to>
    <xdr:sp macro="" textlink="">
      <xdr:nvSpPr>
        <xdr:cNvPr id="2" name="正方形/長方形 1"/>
        <xdr:cNvSpPr/>
      </xdr:nvSpPr>
      <xdr:spPr>
        <a:xfrm>
          <a:off x="559172" y="12954000"/>
          <a:ext cx="8505264" cy="75611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xdr:from>
      <xdr:col>1</xdr:col>
      <xdr:colOff>38099</xdr:colOff>
      <xdr:row>192</xdr:row>
      <xdr:rowOff>123825</xdr:rowOff>
    </xdr:from>
    <xdr:to>
      <xdr:col>11</xdr:col>
      <xdr:colOff>990599</xdr:colOff>
      <xdr:row>197</xdr:row>
      <xdr:rowOff>104775</xdr:rowOff>
    </xdr:to>
    <xdr:sp macro="" textlink="">
      <xdr:nvSpPr>
        <xdr:cNvPr id="4" name="正方形/長方形 3"/>
        <xdr:cNvSpPr/>
      </xdr:nvSpPr>
      <xdr:spPr>
        <a:xfrm>
          <a:off x="472016" y="12506325"/>
          <a:ext cx="8540750" cy="76411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xdr:from>
      <xdr:col>1</xdr:col>
      <xdr:colOff>38099</xdr:colOff>
      <xdr:row>331</xdr:row>
      <xdr:rowOff>123825</xdr:rowOff>
    </xdr:from>
    <xdr:to>
      <xdr:col>11</xdr:col>
      <xdr:colOff>990599</xdr:colOff>
      <xdr:row>336</xdr:row>
      <xdr:rowOff>104775</xdr:rowOff>
    </xdr:to>
    <xdr:sp macro="" textlink="">
      <xdr:nvSpPr>
        <xdr:cNvPr id="7" name="正方形/長方形 6"/>
        <xdr:cNvSpPr/>
      </xdr:nvSpPr>
      <xdr:spPr>
        <a:xfrm>
          <a:off x="472016" y="12506325"/>
          <a:ext cx="8540750" cy="76411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xdr:from>
      <xdr:col>0</xdr:col>
      <xdr:colOff>156881</xdr:colOff>
      <xdr:row>37</xdr:row>
      <xdr:rowOff>79144</xdr:rowOff>
    </xdr:from>
    <xdr:to>
      <xdr:col>11</xdr:col>
      <xdr:colOff>1086970</xdr:colOff>
      <xdr:row>53</xdr:row>
      <xdr:rowOff>56031</xdr:rowOff>
    </xdr:to>
    <xdr:sp macro="" textlink="">
      <xdr:nvSpPr>
        <xdr:cNvPr id="9" name="正方形/長方形 8"/>
        <xdr:cNvSpPr/>
      </xdr:nvSpPr>
      <xdr:spPr>
        <a:xfrm>
          <a:off x="156881" y="10343732"/>
          <a:ext cx="8908677" cy="253182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注</a:t>
          </a:r>
          <a:r>
            <a:rPr kumimoji="1" lang="en-US" altLang="ja-JP" sz="800">
              <a:solidFill>
                <a:sysClr val="windowText" lastClr="000000"/>
              </a:solidFill>
            </a:rPr>
            <a:t>) ①</a:t>
          </a:r>
          <a:r>
            <a:rPr kumimoji="1" lang="ja-JP" altLang="en-US" sz="800">
              <a:solidFill>
                <a:sysClr val="windowText" lastClr="000000"/>
              </a:solidFill>
            </a:rPr>
            <a:t>　「勤務形態」の欄は、訓練実施機関の雇用保険の被保険者となっている者を</a:t>
          </a:r>
          <a:r>
            <a:rPr kumimoji="1" lang="en-US" altLang="ja-JP" sz="800">
              <a:solidFill>
                <a:sysClr val="windowText" lastClr="000000"/>
              </a:solidFill>
            </a:rPr>
            <a:t>｢</a:t>
          </a:r>
          <a:r>
            <a:rPr kumimoji="1" lang="ja-JP" altLang="en-US" sz="800">
              <a:solidFill>
                <a:sysClr val="windowText" lastClr="000000"/>
              </a:solidFill>
            </a:rPr>
            <a:t>常勤」、それ以外の者を「非常勤」としてください。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②  「担当科目」の欄には、担当する科目名を全て記入してください。なお、提出する際は、認定様式第５号「訓練カリキュラム」の訓練内容に記載した科目を</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全て網羅して いることを確認してください。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③　「類型」の欄には、裏面の「求職者支援訓練の講師として認められる類型」のうち該当する番号を記入してください。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求職者支援訓練の講師を担当する講師については、認定基準４、（１１）「講師」の要件に適合する必要があります。</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（具体的には、裏面の「講師として認められる類型」のいずれかに適合することが必要です。）</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記入した類型に該当することを証明する職務経歴書、資格・免許証等の写しを併せて提出してください。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（「講師として認められる類型」に該当すると判断した職務経歴書上の記載箇所に下線を引いてください。）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なお、講師が職務経歴書を作成していない場合や職務経歴書の記載内容だけでは「求職者支援訓練の講師として認められる類型」に適合することが</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確認できない場合には「講師の経歴等確認書（認定様式第７の３号）」を提出してください。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④　実技にあっては、受講者</a:t>
          </a:r>
          <a:r>
            <a:rPr kumimoji="1" lang="en-US" altLang="ja-JP" sz="800">
              <a:solidFill>
                <a:sysClr val="windowText" lastClr="000000"/>
              </a:solidFill>
            </a:rPr>
            <a:t>15</a:t>
          </a:r>
          <a:r>
            <a:rPr kumimoji="1" lang="ja-JP" altLang="en-US" sz="800">
              <a:solidFill>
                <a:sysClr val="windowText" lastClr="000000"/>
              </a:solidFill>
            </a:rPr>
            <a:t>人を超えるときは講師を２人以上配置する必要がありますが、２人目以降の講師の代わりに助手を配置することが出来ます。</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講師の代わりに配置する助手については、「助手」の欄に</a:t>
          </a:r>
          <a:r>
            <a:rPr kumimoji="1" lang="ja-JP" altLang="en-US" sz="800">
              <a:solidFill>
                <a:schemeClr val="tx1"/>
              </a:solidFill>
            </a:rPr>
            <a:t>✔印</a:t>
          </a:r>
          <a:r>
            <a:rPr kumimoji="1" lang="ja-JP" altLang="en-US" sz="800">
              <a:solidFill>
                <a:sysClr val="windowText" lastClr="000000"/>
              </a:solidFill>
            </a:rPr>
            <a:t>を記入してください。</a:t>
          </a:r>
          <a:endParaRPr kumimoji="1" lang="en-US" altLang="ja-JP" sz="800">
            <a:solidFill>
              <a:sysClr val="windowText" lastClr="000000"/>
            </a:solidFill>
          </a:endParaRPr>
        </a:p>
        <a:p>
          <a:pPr algn="l"/>
          <a:r>
            <a:rPr kumimoji="1" lang="en-US" altLang="ja-JP" sz="800">
              <a:solidFill>
                <a:srgbClr val="FF0000"/>
              </a:solidFill>
            </a:rPr>
            <a:t>              </a:t>
          </a:r>
          <a:r>
            <a:rPr kumimoji="1" lang="ja-JP" altLang="en-US" sz="800">
              <a:solidFill>
                <a:srgbClr val="FF0000"/>
              </a:solidFill>
            </a:rPr>
            <a:t>ただし、ＩＴ分野又はデザイン分野のうちＷＥＢデザインの訓練コースは、受講者２０人までは１人、２０人を超えるときは２人以上（助手含む）配置することでも差し支え</a:t>
          </a:r>
          <a:endParaRPr kumimoji="1" lang="en-US" altLang="ja-JP" sz="800">
            <a:solidFill>
              <a:srgbClr val="FF0000"/>
            </a:solidFill>
          </a:endParaRPr>
        </a:p>
        <a:p>
          <a:pPr algn="l"/>
          <a:r>
            <a:rPr kumimoji="1" lang="en-US" altLang="ja-JP" sz="800" b="0" i="0" u="none" strike="noStrike">
              <a:solidFill>
                <a:srgbClr val="FF0000"/>
              </a:solidFill>
              <a:effectLst/>
              <a:latin typeface="+mn-lt"/>
              <a:ea typeface="+mn-ea"/>
              <a:cs typeface="+mn-cs"/>
            </a:rPr>
            <a:t>              </a:t>
          </a:r>
          <a:r>
            <a:rPr lang="ja-JP" altLang="en-US" sz="800" b="0" i="0" u="none" strike="noStrike">
              <a:solidFill>
                <a:srgbClr val="FF0000"/>
              </a:solidFill>
              <a:effectLst/>
              <a:latin typeface="+mn-lt"/>
              <a:ea typeface="+mn-ea"/>
              <a:cs typeface="+mn-cs"/>
            </a:rPr>
            <a:t>ありません（助手のみ配置（２人）することは認められないこと）。</a:t>
          </a:r>
          <a:r>
            <a:rPr lang="ja-JP" altLang="en-US" sz="800" b="0" i="0" u="none" strike="noStrike">
              <a:solidFill>
                <a:schemeClr val="lt1"/>
              </a:solidFill>
              <a:effectLst/>
              <a:latin typeface="+mn-lt"/>
              <a:ea typeface="+mn-ea"/>
              <a:cs typeface="+mn-cs"/>
            </a:rPr>
            <a:t>超えるときは２人以上（助手含む）配置することで　　　　　</a:t>
          </a:r>
          <a:r>
            <a:rPr kumimoji="1" lang="ja-JP" altLang="en-US" sz="800">
              <a:solidFill>
                <a:sysClr val="windowText" lastClr="000000"/>
              </a:solidFill>
            </a:rPr>
            <a:t> 　　　　　</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ja-JP" altLang="en-US" sz="800" baseline="0">
              <a:solidFill>
                <a:sysClr val="windowText" lastClr="000000"/>
              </a:solidFill>
            </a:rPr>
            <a:t> </a:t>
          </a:r>
          <a:r>
            <a:rPr kumimoji="1" lang="ja-JP" altLang="en-US" sz="800">
              <a:solidFill>
                <a:sysClr val="windowText" lastClr="000000"/>
              </a:solidFill>
            </a:rPr>
            <a:t>⑤　講師（助手を除く。）ごとの添付書類（職務経歴書、資格・免許証等の写し）も併せて提出してください。</a:t>
          </a:r>
        </a:p>
      </xdr:txBody>
    </xdr:sp>
    <xdr:clientData/>
  </xdr:twoCellAnchor>
  <xdr:twoCellAnchor editAs="oneCell">
    <xdr:from>
      <xdr:col>0</xdr:col>
      <xdr:colOff>380998</xdr:colOff>
      <xdr:row>62</xdr:row>
      <xdr:rowOff>25854</xdr:rowOff>
    </xdr:from>
    <xdr:to>
      <xdr:col>11</xdr:col>
      <xdr:colOff>848589</xdr:colOff>
      <xdr:row>131</xdr:row>
      <xdr:rowOff>76509</xdr:rowOff>
    </xdr:to>
    <xdr:pic>
      <xdr:nvPicPr>
        <xdr:cNvPr id="15" name="図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0998" y="14140172"/>
          <a:ext cx="8485909" cy="12000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177</xdr:row>
      <xdr:rowOff>78441</xdr:rowOff>
    </xdr:from>
    <xdr:to>
      <xdr:col>11</xdr:col>
      <xdr:colOff>1120589</xdr:colOff>
      <xdr:row>191</xdr:row>
      <xdr:rowOff>100853</xdr:rowOff>
    </xdr:to>
    <xdr:sp macro="" textlink="">
      <xdr:nvSpPr>
        <xdr:cNvPr id="16" name="正方形/長方形 15"/>
        <xdr:cNvSpPr/>
      </xdr:nvSpPr>
      <xdr:spPr>
        <a:xfrm>
          <a:off x="190500" y="36295853"/>
          <a:ext cx="8908677" cy="2375647"/>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注</a:t>
          </a:r>
          <a:r>
            <a:rPr kumimoji="1" lang="en-US" altLang="ja-JP" sz="800">
              <a:solidFill>
                <a:sysClr val="windowText" lastClr="000000"/>
              </a:solidFill>
            </a:rPr>
            <a:t>) ①</a:t>
          </a:r>
          <a:r>
            <a:rPr kumimoji="1" lang="ja-JP" altLang="en-US" sz="800">
              <a:solidFill>
                <a:sysClr val="windowText" lastClr="000000"/>
              </a:solidFill>
            </a:rPr>
            <a:t>　「勤務形態」の欄は、訓練実施機関の雇用保険の被保険者となっている者を</a:t>
          </a:r>
          <a:r>
            <a:rPr kumimoji="1" lang="en-US" altLang="ja-JP" sz="800">
              <a:solidFill>
                <a:sysClr val="windowText" lastClr="000000"/>
              </a:solidFill>
            </a:rPr>
            <a:t>｢</a:t>
          </a:r>
          <a:r>
            <a:rPr kumimoji="1" lang="ja-JP" altLang="en-US" sz="800">
              <a:solidFill>
                <a:sysClr val="windowText" lastClr="000000"/>
              </a:solidFill>
            </a:rPr>
            <a:t>常勤」、それ以外の者を「非常勤」としてください。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②  「担当科目」の欄には、担当する科目名を全て記入してください。なお、提出する際は、認定様式第５号「訓練カリキュラム」の訓練内容に記載した科目を</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全て網羅して いることを確認してください。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③　「類型」の欄には、裏面の「求職者支援訓練の講師として認められる類型」のうち該当する番号を記入してください。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求職者支援訓練の講師を担当する講師については、認定基準４、（１１）「講師」の要件に適合する必要があります。</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（具体的には、裏面の「講師として認められる類型」のいずれかに適合することが必要です。）</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記入した類型に該当することを証明する職務経歴書、資格・免許証等の写しを併せて提出してください。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（「講師として認められる類型」に該当すると判断した職務経歴書上の記載箇所に下線を引いてください。）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なお、講師が職務経歴書を作成していない場合や職務経歴書の記載内容だけでは「求職者支援訓練の講師として認められる類型」に適合することが</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確認できない場合には「講師の経歴等確認書（認定様式第７の３号）」を提出してください。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④　実技にあっては、受講者</a:t>
          </a:r>
          <a:r>
            <a:rPr kumimoji="1" lang="en-US" altLang="ja-JP" sz="800">
              <a:solidFill>
                <a:sysClr val="windowText" lastClr="000000"/>
              </a:solidFill>
            </a:rPr>
            <a:t>15</a:t>
          </a:r>
          <a:r>
            <a:rPr kumimoji="1" lang="ja-JP" altLang="en-US" sz="800">
              <a:solidFill>
                <a:sysClr val="windowText" lastClr="000000"/>
              </a:solidFill>
            </a:rPr>
            <a:t>人を超えるときは講師を２人以上配置する必要がありますが、２人目以降の講師の代わりに助手を配置することが出来ます。</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講師の代わりに配置する助手については、「助手」の欄に</a:t>
          </a:r>
          <a:r>
            <a:rPr kumimoji="1" lang="ja-JP" altLang="en-US" sz="800">
              <a:solidFill>
                <a:schemeClr val="tx1"/>
              </a:solidFill>
            </a:rPr>
            <a:t>✔印</a:t>
          </a:r>
          <a:r>
            <a:rPr kumimoji="1" lang="ja-JP" altLang="en-US" sz="800">
              <a:solidFill>
                <a:sysClr val="windowText" lastClr="000000"/>
              </a:solidFill>
            </a:rPr>
            <a:t>を記入してください。</a:t>
          </a:r>
          <a:endParaRPr kumimoji="1" lang="en-US" altLang="ja-JP" sz="800">
            <a:solidFill>
              <a:sysClr val="windowText" lastClr="000000"/>
            </a:solidFill>
          </a:endParaRPr>
        </a:p>
        <a:p>
          <a:pPr algn="l"/>
          <a:r>
            <a:rPr kumimoji="1" lang="en-US" altLang="ja-JP" sz="800">
              <a:solidFill>
                <a:srgbClr val="FF0000"/>
              </a:solidFill>
            </a:rPr>
            <a:t>              </a:t>
          </a:r>
          <a:r>
            <a:rPr kumimoji="1" lang="ja-JP" altLang="en-US" sz="800">
              <a:solidFill>
                <a:srgbClr val="FF0000"/>
              </a:solidFill>
            </a:rPr>
            <a:t>ただし、ＩＴ分野又はデザイン分野のうちＷＥＢデザインの訓練コースは、受講者２０人までは１人、２０人を超えるときは２人以上（助手含む）配置することでも差し支え</a:t>
          </a:r>
          <a:endParaRPr kumimoji="1" lang="en-US" altLang="ja-JP" sz="800">
            <a:solidFill>
              <a:srgbClr val="FF0000"/>
            </a:solidFill>
          </a:endParaRPr>
        </a:p>
        <a:p>
          <a:pPr algn="l"/>
          <a:r>
            <a:rPr kumimoji="1" lang="en-US" altLang="ja-JP" sz="800" b="0" i="0" u="none" strike="noStrike">
              <a:solidFill>
                <a:srgbClr val="FF0000"/>
              </a:solidFill>
              <a:effectLst/>
              <a:latin typeface="+mn-lt"/>
              <a:ea typeface="+mn-ea"/>
              <a:cs typeface="+mn-cs"/>
            </a:rPr>
            <a:t>              </a:t>
          </a:r>
          <a:r>
            <a:rPr lang="ja-JP" altLang="en-US" sz="800" b="0" i="0" u="none" strike="noStrike">
              <a:solidFill>
                <a:srgbClr val="FF0000"/>
              </a:solidFill>
              <a:effectLst/>
              <a:latin typeface="+mn-lt"/>
              <a:ea typeface="+mn-ea"/>
              <a:cs typeface="+mn-cs"/>
            </a:rPr>
            <a:t>ありません（助手のみ配置（２人）することは認められないこと）。</a:t>
          </a:r>
          <a:r>
            <a:rPr lang="ja-JP" altLang="en-US" sz="800" b="0" i="0" u="none" strike="noStrike">
              <a:solidFill>
                <a:schemeClr val="lt1"/>
              </a:solidFill>
              <a:effectLst/>
              <a:latin typeface="+mn-lt"/>
              <a:ea typeface="+mn-ea"/>
              <a:cs typeface="+mn-cs"/>
            </a:rPr>
            <a:t>超えるときは２人以上（助手含む）配置することで　　　　　</a:t>
          </a:r>
          <a:r>
            <a:rPr kumimoji="1" lang="ja-JP" altLang="en-US" sz="800">
              <a:solidFill>
                <a:sysClr val="windowText" lastClr="000000"/>
              </a:solidFill>
            </a:rPr>
            <a:t> 　　　　　</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ja-JP" altLang="en-US" sz="800" baseline="0">
              <a:solidFill>
                <a:sysClr val="windowText" lastClr="000000"/>
              </a:solidFill>
            </a:rPr>
            <a:t> </a:t>
          </a:r>
          <a:r>
            <a:rPr kumimoji="1" lang="ja-JP" altLang="en-US" sz="800">
              <a:solidFill>
                <a:sysClr val="windowText" lastClr="000000"/>
              </a:solidFill>
            </a:rPr>
            <a:t>⑤　講師（助手を除く。）ごとの添付書類（職務経歴書、資格・免許証等の写し）も併せて提出してください。</a:t>
          </a:r>
        </a:p>
      </xdr:txBody>
    </xdr:sp>
    <xdr:clientData/>
  </xdr:twoCellAnchor>
  <xdr:twoCellAnchor editAs="oneCell">
    <xdr:from>
      <xdr:col>0</xdr:col>
      <xdr:colOff>358588</xdr:colOff>
      <xdr:row>200</xdr:row>
      <xdr:rowOff>67235</xdr:rowOff>
    </xdr:from>
    <xdr:to>
      <xdr:col>11</xdr:col>
      <xdr:colOff>826179</xdr:colOff>
      <xdr:row>269</xdr:row>
      <xdr:rowOff>117891</xdr:rowOff>
    </xdr:to>
    <xdr:pic>
      <xdr:nvPicPr>
        <xdr:cNvPr id="17" name="図 1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8588" y="40150676"/>
          <a:ext cx="8446179" cy="11648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179294</xdr:colOff>
      <xdr:row>316</xdr:row>
      <xdr:rowOff>134470</xdr:rowOff>
    </xdr:from>
    <xdr:to>
      <xdr:col>11</xdr:col>
      <xdr:colOff>1109383</xdr:colOff>
      <xdr:row>330</xdr:row>
      <xdr:rowOff>156882</xdr:rowOff>
    </xdr:to>
    <xdr:sp macro="" textlink="">
      <xdr:nvSpPr>
        <xdr:cNvPr id="18" name="正方形/長方形 17"/>
        <xdr:cNvSpPr/>
      </xdr:nvSpPr>
      <xdr:spPr>
        <a:xfrm>
          <a:off x="179294" y="62349529"/>
          <a:ext cx="8908677" cy="2375647"/>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注</a:t>
          </a:r>
          <a:r>
            <a:rPr kumimoji="1" lang="en-US" altLang="ja-JP" sz="800">
              <a:solidFill>
                <a:sysClr val="windowText" lastClr="000000"/>
              </a:solidFill>
            </a:rPr>
            <a:t>) ①</a:t>
          </a:r>
          <a:r>
            <a:rPr kumimoji="1" lang="ja-JP" altLang="en-US" sz="800">
              <a:solidFill>
                <a:sysClr val="windowText" lastClr="000000"/>
              </a:solidFill>
            </a:rPr>
            <a:t>　「勤務形態」の欄は、訓練実施機関の雇用保険の被保険者となっている者を</a:t>
          </a:r>
          <a:r>
            <a:rPr kumimoji="1" lang="en-US" altLang="ja-JP" sz="800">
              <a:solidFill>
                <a:sysClr val="windowText" lastClr="000000"/>
              </a:solidFill>
            </a:rPr>
            <a:t>｢</a:t>
          </a:r>
          <a:r>
            <a:rPr kumimoji="1" lang="ja-JP" altLang="en-US" sz="800">
              <a:solidFill>
                <a:sysClr val="windowText" lastClr="000000"/>
              </a:solidFill>
            </a:rPr>
            <a:t>常勤」、それ以外の者を「非常勤」としてください。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②  「担当科目」の欄には、担当する科目名を全て記入してください。なお、提出する際は、認定様式第５号「訓練カリキュラム」の訓練内容に記載した科目を</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全て網羅して いることを確認してください。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③　「類型」の欄には、裏面の「求職者支援訓練の講師として認められる類型」のうち該当する番号を記入してください。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求職者支援訓練の講師を担当する講師については、認定基準４、（１１）「講師」の要件に適合する必要があります。</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（具体的には、裏面の「講師として認められる類型」のいずれかに適合することが必要です。）</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記入した類型に該当することを証明する職務経歴書、資格・免許証等の写しを併せて提出してください。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（「講師として認められる類型」に該当すると判断した職務経歴書上の記載箇所に下線を引いてください。）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なお、講師が職務経歴書を作成していない場合や職務経歴書の記載内容だけでは「求職者支援訓練の講師として認められる類型」に適合することが</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確認できない場合には「講師の経歴等確認書（認定様式第７の３号）」を提出してください。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④　実技にあっては、受講者</a:t>
          </a:r>
          <a:r>
            <a:rPr kumimoji="1" lang="en-US" altLang="ja-JP" sz="800">
              <a:solidFill>
                <a:sysClr val="windowText" lastClr="000000"/>
              </a:solidFill>
            </a:rPr>
            <a:t>15</a:t>
          </a:r>
          <a:r>
            <a:rPr kumimoji="1" lang="ja-JP" altLang="en-US" sz="800">
              <a:solidFill>
                <a:sysClr val="windowText" lastClr="000000"/>
              </a:solidFill>
            </a:rPr>
            <a:t>人を超えるときは講師を２人以上配置する必要がありますが、２人目以降の講師の代わりに助手を配置することが出来ます。</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講師の代わりに配置する助手については、「助手」の欄に</a:t>
          </a:r>
          <a:r>
            <a:rPr kumimoji="1" lang="ja-JP" altLang="en-US" sz="800">
              <a:solidFill>
                <a:schemeClr val="tx1"/>
              </a:solidFill>
            </a:rPr>
            <a:t>✔印</a:t>
          </a:r>
          <a:r>
            <a:rPr kumimoji="1" lang="ja-JP" altLang="en-US" sz="800">
              <a:solidFill>
                <a:sysClr val="windowText" lastClr="000000"/>
              </a:solidFill>
            </a:rPr>
            <a:t>を記入してください。</a:t>
          </a:r>
          <a:endParaRPr kumimoji="1" lang="en-US" altLang="ja-JP" sz="800">
            <a:solidFill>
              <a:sysClr val="windowText" lastClr="000000"/>
            </a:solidFill>
          </a:endParaRPr>
        </a:p>
        <a:p>
          <a:pPr algn="l"/>
          <a:r>
            <a:rPr kumimoji="1" lang="en-US" altLang="ja-JP" sz="800">
              <a:solidFill>
                <a:srgbClr val="FF0000"/>
              </a:solidFill>
            </a:rPr>
            <a:t>              </a:t>
          </a:r>
          <a:r>
            <a:rPr kumimoji="1" lang="ja-JP" altLang="en-US" sz="800">
              <a:solidFill>
                <a:srgbClr val="FF0000"/>
              </a:solidFill>
            </a:rPr>
            <a:t>ただし、ＩＴ分野又はデザイン分野のうちＷＥＢデザインの訓練コースは、受講者２０人までは１人、２０人を超えるときは２人以上（助手含む）配置することでも差し支え</a:t>
          </a:r>
          <a:endParaRPr kumimoji="1" lang="en-US" altLang="ja-JP" sz="800">
            <a:solidFill>
              <a:srgbClr val="FF0000"/>
            </a:solidFill>
          </a:endParaRPr>
        </a:p>
        <a:p>
          <a:pPr algn="l"/>
          <a:r>
            <a:rPr kumimoji="1" lang="en-US" altLang="ja-JP" sz="800" b="0" i="0" u="none" strike="noStrike">
              <a:solidFill>
                <a:srgbClr val="FF0000"/>
              </a:solidFill>
              <a:effectLst/>
              <a:latin typeface="+mn-lt"/>
              <a:ea typeface="+mn-ea"/>
              <a:cs typeface="+mn-cs"/>
            </a:rPr>
            <a:t>              </a:t>
          </a:r>
          <a:r>
            <a:rPr lang="ja-JP" altLang="en-US" sz="800" b="0" i="0" u="none" strike="noStrike">
              <a:solidFill>
                <a:srgbClr val="FF0000"/>
              </a:solidFill>
              <a:effectLst/>
              <a:latin typeface="+mn-lt"/>
              <a:ea typeface="+mn-ea"/>
              <a:cs typeface="+mn-cs"/>
            </a:rPr>
            <a:t>ありません（助手のみ配置（２人）することは認められないこと）。</a:t>
          </a:r>
          <a:r>
            <a:rPr lang="ja-JP" altLang="en-US" sz="800" b="0" i="0" u="none" strike="noStrike">
              <a:solidFill>
                <a:schemeClr val="lt1"/>
              </a:solidFill>
              <a:effectLst/>
              <a:latin typeface="+mn-lt"/>
              <a:ea typeface="+mn-ea"/>
              <a:cs typeface="+mn-cs"/>
            </a:rPr>
            <a:t>超えるときは２人以上（助手含む）配置することで　　　　　</a:t>
          </a:r>
          <a:r>
            <a:rPr kumimoji="1" lang="ja-JP" altLang="en-US" sz="800">
              <a:solidFill>
                <a:sysClr val="windowText" lastClr="000000"/>
              </a:solidFill>
            </a:rPr>
            <a:t> 　　　　　</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ja-JP" altLang="en-US" sz="800" baseline="0">
              <a:solidFill>
                <a:sysClr val="windowText" lastClr="000000"/>
              </a:solidFill>
            </a:rPr>
            <a:t> </a:t>
          </a:r>
          <a:r>
            <a:rPr kumimoji="1" lang="ja-JP" altLang="en-US" sz="800">
              <a:solidFill>
                <a:sysClr val="windowText" lastClr="000000"/>
              </a:solidFill>
            </a:rPr>
            <a:t>⑤　講師（助手を除く。）ごとの添付書類（職務経歴書、資格・免許証等の写し）も併せて提出してください。</a:t>
          </a:r>
        </a:p>
      </xdr:txBody>
    </xdr:sp>
    <xdr:clientData/>
  </xdr:twoCellAnchor>
  <xdr:twoCellAnchor editAs="oneCell">
    <xdr:from>
      <xdr:col>0</xdr:col>
      <xdr:colOff>358588</xdr:colOff>
      <xdr:row>339</xdr:row>
      <xdr:rowOff>44824</xdr:rowOff>
    </xdr:from>
    <xdr:to>
      <xdr:col>11</xdr:col>
      <xdr:colOff>826179</xdr:colOff>
      <xdr:row>408</xdr:row>
      <xdr:rowOff>95480</xdr:rowOff>
    </xdr:to>
    <xdr:pic>
      <xdr:nvPicPr>
        <xdr:cNvPr id="19" name="図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8588" y="66125912"/>
          <a:ext cx="8446179" cy="11648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63500</xdr:colOff>
      <xdr:row>48</xdr:row>
      <xdr:rowOff>127000</xdr:rowOff>
    </xdr:from>
    <xdr:to>
      <xdr:col>14</xdr:col>
      <xdr:colOff>3703748</xdr:colOff>
      <xdr:row>147</xdr:row>
      <xdr:rowOff>41275</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19478625"/>
          <a:ext cx="12180998" cy="1720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12</xdr:col>
      <xdr:colOff>22319</xdr:colOff>
      <xdr:row>32</xdr:row>
      <xdr:rowOff>271538</xdr:rowOff>
    </xdr:from>
    <xdr:to>
      <xdr:col>14</xdr:col>
      <xdr:colOff>574956</xdr:colOff>
      <xdr:row>34</xdr:row>
      <xdr:rowOff>202266</xdr:rowOff>
    </xdr:to>
    <xdr:sp macro="" textlink="">
      <xdr:nvSpPr>
        <xdr:cNvPr id="5" name="左矢印 4"/>
        <xdr:cNvSpPr/>
      </xdr:nvSpPr>
      <xdr:spPr>
        <a:xfrm rot="1800000">
          <a:off x="12612637" y="9623356"/>
          <a:ext cx="1418546" cy="58881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542925</xdr:colOff>
      <xdr:row>0</xdr:row>
      <xdr:rowOff>114300</xdr:rowOff>
    </xdr:from>
    <xdr:to>
      <xdr:col>19</xdr:col>
      <xdr:colOff>638175</xdr:colOff>
      <xdr:row>2</xdr:row>
      <xdr:rowOff>285750</xdr:rowOff>
    </xdr:to>
    <xdr:sp macro="" textlink="">
      <xdr:nvSpPr>
        <xdr:cNvPr id="5" name="角丸四角形吹き出し 4"/>
        <xdr:cNvSpPr/>
      </xdr:nvSpPr>
      <xdr:spPr>
        <a:xfrm>
          <a:off x="9544050" y="114300"/>
          <a:ext cx="2457450" cy="781050"/>
        </a:xfrm>
        <a:prstGeom prst="wedgeRoundRectCallout">
          <a:avLst>
            <a:gd name="adj1" fmla="val -77095"/>
            <a:gd name="adj2" fmla="val -575"/>
            <a:gd name="adj3" fmla="val 16667"/>
          </a:avLst>
        </a:prstGeom>
        <a:noFill/>
        <a:ln>
          <a:prstDash val="sysDot"/>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lt"/>
              <a:ea typeface="+mn-ea"/>
              <a:cs typeface="+mn-cs"/>
            </a:rPr>
            <a:t>申請時には記載不要</a:t>
          </a:r>
          <a:endParaRPr lang="ja-JP" altLang="ja-JP">
            <a:solidFill>
              <a:srgbClr val="FF0000"/>
            </a:solidFill>
            <a:effectLst/>
          </a:endParaRPr>
        </a:p>
        <a:p>
          <a:pPr algn="l"/>
          <a:r>
            <a:rPr kumimoji="1" lang="ja-JP" altLang="en-US" sz="1100" b="1">
              <a:solidFill>
                <a:srgbClr val="FF0000"/>
              </a:solidFill>
            </a:rPr>
            <a:t>認定後に実施機関において、ダイジェストのＮｏを入力してください。</a:t>
          </a:r>
        </a:p>
      </xdr:txBody>
    </xdr:sp>
    <xdr:clientData/>
  </xdr:twoCellAnchor>
  <xdr:twoCellAnchor editAs="oneCell">
    <xdr:from>
      <xdr:col>3</xdr:col>
      <xdr:colOff>85725</xdr:colOff>
      <xdr:row>0</xdr:row>
      <xdr:rowOff>190499</xdr:rowOff>
    </xdr:from>
    <xdr:to>
      <xdr:col>3</xdr:col>
      <xdr:colOff>985725</xdr:colOff>
      <xdr:row>3</xdr:row>
      <xdr:rowOff>99899</xdr:rowOff>
    </xdr:to>
    <xdr:pic>
      <xdr:nvPicPr>
        <xdr:cNvPr id="6" name="図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19300" y="190499"/>
          <a:ext cx="900000" cy="900000"/>
        </a:xfrm>
        <a:prstGeom prst="rect">
          <a:avLst/>
        </a:prstGeom>
      </xdr:spPr>
    </xdr:pic>
    <xdr:clientData/>
  </xdr:twoCellAnchor>
  <xdr:twoCellAnchor editAs="oneCell">
    <xdr:from>
      <xdr:col>10</xdr:col>
      <xdr:colOff>438148</xdr:colOff>
      <xdr:row>0</xdr:row>
      <xdr:rowOff>209548</xdr:rowOff>
    </xdr:from>
    <xdr:to>
      <xdr:col>13</xdr:col>
      <xdr:colOff>1423</xdr:colOff>
      <xdr:row>3</xdr:row>
      <xdr:rowOff>10948</xdr:rowOff>
    </xdr:to>
    <xdr:pic>
      <xdr:nvPicPr>
        <xdr:cNvPr id="7" name="図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29348" y="209548"/>
          <a:ext cx="792000" cy="792000"/>
        </a:xfrm>
        <a:prstGeom prst="rect">
          <a:avLst/>
        </a:prstGeom>
      </xdr:spPr>
    </xdr:pic>
    <xdr:clientData/>
  </xdr:twoCellAnchor>
  <xdr:twoCellAnchor>
    <xdr:from>
      <xdr:col>18</xdr:col>
      <xdr:colOff>285750</xdr:colOff>
      <xdr:row>2</xdr:row>
      <xdr:rowOff>371475</xdr:rowOff>
    </xdr:from>
    <xdr:to>
      <xdr:col>37</xdr:col>
      <xdr:colOff>485775</xdr:colOff>
      <xdr:row>3</xdr:row>
      <xdr:rowOff>371475</xdr:rowOff>
    </xdr:to>
    <xdr:sp macro="" textlink="">
      <xdr:nvSpPr>
        <xdr:cNvPr id="9" name="フローチャート : 代替処理 22"/>
        <xdr:cNvSpPr/>
      </xdr:nvSpPr>
      <xdr:spPr>
        <a:xfrm>
          <a:off x="9286875" y="981075"/>
          <a:ext cx="4457700" cy="381000"/>
        </a:xfrm>
        <a:prstGeom prst="flowChartAlternateProcess">
          <a:avLst/>
        </a:prstGeom>
        <a:solidFill>
          <a:srgbClr val="FFFFCC"/>
        </a:solidFill>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ハロトレくんのロゴマークは削除しないでください。</a:t>
          </a:r>
          <a:r>
            <a:rPr lang="ja-JP" altLang="ja-JP" sz="1100" b="1" i="0" baseline="0">
              <a:solidFill>
                <a:schemeClr val="dk1"/>
              </a:solidFill>
              <a:effectLst/>
              <a:latin typeface="+mn-lt"/>
              <a:ea typeface="+mn-ea"/>
              <a:cs typeface="+mn-cs"/>
            </a:rPr>
            <a:t>（位置の変更も不可）</a:t>
          </a:r>
          <a:endParaRPr lang="ja-JP" altLang="ja-JP" sz="1100">
            <a:effectLst/>
          </a:endParaRPr>
        </a:p>
        <a:p>
          <a:endParaRPr kumimoji="1" lang="ja-JP" altLang="en-US" sz="1000">
            <a:solidFill>
              <a:sysClr val="windowText" lastClr="000000"/>
            </a:solidFill>
          </a:endParaRPr>
        </a:p>
      </xdr:txBody>
    </xdr:sp>
    <xdr:clientData/>
  </xdr:twoCellAnchor>
  <xdr:twoCellAnchor>
    <xdr:from>
      <xdr:col>18</xdr:col>
      <xdr:colOff>295275</xdr:colOff>
      <xdr:row>3</xdr:row>
      <xdr:rowOff>447675</xdr:rowOff>
    </xdr:from>
    <xdr:to>
      <xdr:col>36</xdr:col>
      <xdr:colOff>676275</xdr:colOff>
      <xdr:row>5</xdr:row>
      <xdr:rowOff>19050</xdr:rowOff>
    </xdr:to>
    <xdr:sp macro="" textlink="">
      <xdr:nvSpPr>
        <xdr:cNvPr id="10" name="角丸四角形吹き出し 9"/>
        <xdr:cNvSpPr/>
      </xdr:nvSpPr>
      <xdr:spPr>
        <a:xfrm>
          <a:off x="9296400" y="1438275"/>
          <a:ext cx="3952875" cy="542925"/>
        </a:xfrm>
        <a:prstGeom prst="wedgeRoundRectCallout">
          <a:avLst>
            <a:gd name="adj1" fmla="val 14715"/>
            <a:gd name="adj2" fmla="val 49652"/>
            <a:gd name="adj3" fmla="val 16667"/>
          </a:avLst>
        </a:prstGeom>
        <a:solidFill>
          <a:srgbClr val="FFFFCC"/>
        </a:solidFill>
        <a:ln w="19050">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100" b="1" i="0" baseline="0">
              <a:solidFill>
                <a:schemeClr val="dk1"/>
              </a:solidFill>
              <a:effectLst/>
              <a:latin typeface="+mn-lt"/>
              <a:ea typeface="+mn-ea"/>
              <a:cs typeface="+mn-cs"/>
            </a:rPr>
            <a:t>正式な科名がわかりずらくなるため、</a:t>
          </a:r>
          <a:r>
            <a:rPr lang="ja-JP" altLang="en-US" sz="1100" b="1" i="0" baseline="0">
              <a:solidFill>
                <a:srgbClr val="FF0000"/>
              </a:solidFill>
              <a:effectLst/>
              <a:latin typeface="+mn-lt"/>
              <a:ea typeface="+mn-ea"/>
              <a:cs typeface="+mn-cs"/>
            </a:rPr>
            <a:t>科名以外の文字は不可</a:t>
          </a:r>
          <a:r>
            <a:rPr lang="ja-JP" altLang="en-US" sz="1100" b="1" i="0" baseline="0">
              <a:solidFill>
                <a:schemeClr val="dk1"/>
              </a:solidFill>
              <a:effectLst/>
              <a:latin typeface="+mn-lt"/>
              <a:ea typeface="+mn-ea"/>
              <a:cs typeface="+mn-cs"/>
            </a:rPr>
            <a:t>（イラスト・ロゴは可）</a:t>
          </a:r>
          <a:endParaRPr lang="en-US" altLang="ja-JP" sz="1100" b="1" i="0" baseline="0">
            <a:solidFill>
              <a:schemeClr val="dk1"/>
            </a:solidFill>
            <a:effectLst/>
            <a:latin typeface="+mn-lt"/>
            <a:ea typeface="+mn-ea"/>
            <a:cs typeface="+mn-cs"/>
          </a:endParaRPr>
        </a:p>
      </xdr:txBody>
    </xdr:sp>
    <xdr:clientData/>
  </xdr:twoCellAnchor>
  <xdr:twoCellAnchor>
    <xdr:from>
      <xdr:col>18</xdr:col>
      <xdr:colOff>295275</xdr:colOff>
      <xdr:row>10</xdr:row>
      <xdr:rowOff>9525</xdr:rowOff>
    </xdr:from>
    <xdr:to>
      <xdr:col>40</xdr:col>
      <xdr:colOff>126547</xdr:colOff>
      <xdr:row>14</xdr:row>
      <xdr:rowOff>95250</xdr:rowOff>
    </xdr:to>
    <xdr:sp macro="" textlink="">
      <xdr:nvSpPr>
        <xdr:cNvPr id="11" name="角丸四角形吹き出し 10"/>
        <xdr:cNvSpPr/>
      </xdr:nvSpPr>
      <xdr:spPr>
        <a:xfrm>
          <a:off x="9296400" y="3381375"/>
          <a:ext cx="6232072" cy="1228725"/>
        </a:xfrm>
        <a:prstGeom prst="wedgeRoundRectCallout">
          <a:avLst>
            <a:gd name="adj1" fmla="val 28137"/>
            <a:gd name="adj2" fmla="val -47583"/>
            <a:gd name="adj3" fmla="val 16667"/>
          </a:avLst>
        </a:prstGeom>
        <a:solidFill>
          <a:srgbClr val="FFFFCC"/>
        </a:solidFill>
        <a:ln w="19050">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dk1"/>
              </a:solidFill>
              <a:effectLst/>
              <a:latin typeface="+mn-ea"/>
              <a:ea typeface="+mn-ea"/>
              <a:cs typeface="+mn-cs"/>
            </a:rPr>
            <a:t>●学科・実技科目、内容、訓練時間は、</a:t>
          </a:r>
          <a:r>
            <a:rPr kumimoji="1" lang="ja-JP" altLang="ja-JP" sz="1200">
              <a:solidFill>
                <a:schemeClr val="dk1"/>
              </a:solidFill>
              <a:effectLst/>
              <a:latin typeface="+mn-ea"/>
              <a:ea typeface="+mn-ea"/>
              <a:cs typeface="+mn-cs"/>
            </a:rPr>
            <a:t>様式５とリンクしています</a:t>
          </a:r>
          <a:r>
            <a:rPr kumimoji="1" lang="ja-JP" altLang="en-US" sz="1200">
              <a:solidFill>
                <a:schemeClr val="dk1"/>
              </a:solidFill>
              <a:effectLst/>
              <a:latin typeface="+mn-ea"/>
              <a:ea typeface="+mn-ea"/>
              <a:cs typeface="+mn-cs"/>
            </a:rPr>
            <a:t>。リンクしない場合は、手入力してください。</a:t>
          </a:r>
          <a:endParaRPr kumimoji="1" lang="en-US" altLang="ja-JP" sz="1200">
            <a:solidFill>
              <a:schemeClr val="dk1"/>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dk1"/>
              </a:solidFill>
              <a:effectLst/>
              <a:latin typeface="+mn-ea"/>
              <a:ea typeface="+mn-ea"/>
              <a:cs typeface="+mn-cs"/>
            </a:rPr>
            <a:t>●必要に応じて、行幅の変更、折り返し表示や文字のポイントを上げる等調整してください。</a:t>
          </a:r>
          <a:endParaRPr kumimoji="1" lang="en-US" altLang="ja-JP" sz="1200">
            <a:solidFill>
              <a:schemeClr val="dk1"/>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dk1"/>
              </a:solidFill>
              <a:effectLst/>
              <a:latin typeface="+mn-ea"/>
              <a:ea typeface="+mn-ea"/>
              <a:cs typeface="+mn-cs"/>
            </a:rPr>
            <a:t>●受理後は、イラストやレイアウト・デザインの変更・追加を含め変更できません。</a:t>
          </a:r>
          <a:endParaRPr lang="ja-JP" altLang="ja-JP" sz="1200">
            <a:effectLst/>
            <a:latin typeface="+mn-ea"/>
            <a:ea typeface="+mn-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136072</xdr:colOff>
      <xdr:row>0</xdr:row>
      <xdr:rowOff>326571</xdr:rowOff>
    </xdr:from>
    <xdr:to>
      <xdr:col>9</xdr:col>
      <xdr:colOff>1483178</xdr:colOff>
      <xdr:row>4</xdr:row>
      <xdr:rowOff>573200</xdr:rowOff>
    </xdr:to>
    <xdr:sp macro="" textlink="">
      <xdr:nvSpPr>
        <xdr:cNvPr id="2" name="角丸四角形吹き出し 1"/>
        <xdr:cNvSpPr/>
      </xdr:nvSpPr>
      <xdr:spPr>
        <a:xfrm>
          <a:off x="10640786" y="326571"/>
          <a:ext cx="3524249" cy="940593"/>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b="1">
              <a:solidFill>
                <a:srgbClr val="0000FF"/>
              </a:solidFill>
              <a:latin typeface="+mn-ea"/>
              <a:ea typeface="+mn-ea"/>
            </a:rPr>
            <a:t>用語について</a:t>
          </a:r>
          <a:endParaRPr kumimoji="1" lang="en-US" altLang="ja-JP" sz="1100" b="1">
            <a:solidFill>
              <a:srgbClr val="0000FF"/>
            </a:solidFill>
            <a:latin typeface="+mn-ea"/>
            <a:ea typeface="+mn-ea"/>
          </a:endParaRPr>
        </a:p>
        <a:p>
          <a:pPr algn="l"/>
          <a:r>
            <a:rPr kumimoji="1" lang="en-US" altLang="ja-JP" sz="1050">
              <a:solidFill>
                <a:sysClr val="windowText" lastClr="000000"/>
              </a:solidFill>
              <a:latin typeface="+mn-ea"/>
              <a:ea typeface="+mn-ea"/>
            </a:rPr>
            <a:t>×</a:t>
          </a:r>
          <a:r>
            <a:rPr kumimoji="1" lang="ja-JP" altLang="en-US" sz="1050">
              <a:solidFill>
                <a:sysClr val="windowText" lastClr="000000"/>
              </a:solidFill>
              <a:latin typeface="+mn-ea"/>
              <a:ea typeface="+mn-ea"/>
            </a:rPr>
            <a:t>　受講生、訓練生、生徒　→　〇　受講者</a:t>
          </a:r>
          <a:endParaRPr kumimoji="1" lang="en-US" altLang="ja-JP" sz="1050">
            <a:solidFill>
              <a:sysClr val="windowText" lastClr="000000"/>
            </a:solidFill>
            <a:latin typeface="+mn-ea"/>
            <a:ea typeface="+mn-ea"/>
          </a:endParaRPr>
        </a:p>
        <a:p>
          <a:pPr algn="l"/>
          <a:r>
            <a:rPr kumimoji="1" lang="en-US" altLang="ja-JP" sz="1050">
              <a:solidFill>
                <a:sysClr val="windowText" lastClr="000000"/>
              </a:solidFill>
              <a:latin typeface="+mn-ea"/>
              <a:ea typeface="+mn-ea"/>
            </a:rPr>
            <a:t>×</a:t>
          </a:r>
          <a:r>
            <a:rPr kumimoji="1" lang="ja-JP" altLang="en-US" sz="1050">
              <a:solidFill>
                <a:sysClr val="windowText" lastClr="000000"/>
              </a:solidFill>
              <a:latin typeface="+mn-ea"/>
              <a:ea typeface="+mn-ea"/>
            </a:rPr>
            <a:t>　卒業生、修了生　→　〇　修了者</a:t>
          </a:r>
          <a:endParaRPr kumimoji="1" lang="en-US" altLang="ja-JP" sz="1050">
            <a:solidFill>
              <a:sysClr val="windowText" lastClr="000000"/>
            </a:solidFill>
            <a:latin typeface="+mn-ea"/>
            <a:ea typeface="+mn-ea"/>
          </a:endParaRPr>
        </a:p>
        <a:p>
          <a:pPr algn="l"/>
          <a:r>
            <a:rPr kumimoji="1" lang="en-US" altLang="ja-JP" sz="1050">
              <a:solidFill>
                <a:sysClr val="windowText" lastClr="000000"/>
              </a:solidFill>
              <a:latin typeface="+mn-ea"/>
              <a:ea typeface="+mn-ea"/>
            </a:rPr>
            <a:t>×</a:t>
          </a:r>
          <a:r>
            <a:rPr kumimoji="1" lang="ja-JP" altLang="en-US" sz="1050">
              <a:solidFill>
                <a:sysClr val="windowText" lastClr="000000"/>
              </a:solidFill>
              <a:latin typeface="+mn-ea"/>
              <a:ea typeface="+mn-ea"/>
            </a:rPr>
            <a:t>　授業、講座　→　〇　訓練、コース</a:t>
          </a:r>
          <a:endParaRPr kumimoji="1" lang="en-US" altLang="ja-JP" sz="1050">
            <a:solidFill>
              <a:sysClr val="windowText" lastClr="000000"/>
            </a:solidFill>
            <a:latin typeface="+mn-ea"/>
            <a:ea typeface="+mn-ea"/>
          </a:endParaRPr>
        </a:p>
      </xdr:txBody>
    </xdr:sp>
    <xdr:clientData/>
  </xdr:twoCellAnchor>
  <xdr:twoCellAnchor>
    <xdr:from>
      <xdr:col>8</xdr:col>
      <xdr:colOff>122464</xdr:colOff>
      <xdr:row>4</xdr:row>
      <xdr:rowOff>680358</xdr:rowOff>
    </xdr:from>
    <xdr:to>
      <xdr:col>9</xdr:col>
      <xdr:colOff>3029290</xdr:colOff>
      <xdr:row>5</xdr:row>
      <xdr:rowOff>136073</xdr:rowOff>
    </xdr:to>
    <xdr:sp macro="" textlink="">
      <xdr:nvSpPr>
        <xdr:cNvPr id="3" name="角丸四角形吹き出し 2"/>
        <xdr:cNvSpPr/>
      </xdr:nvSpPr>
      <xdr:spPr>
        <a:xfrm>
          <a:off x="10627178" y="1374322"/>
          <a:ext cx="5083969" cy="585108"/>
        </a:xfrm>
        <a:prstGeom prst="wedgeRoundRectCallout">
          <a:avLst>
            <a:gd name="adj1" fmla="val -26525"/>
            <a:gd name="adj2" fmla="val 49189"/>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r>
            <a:rPr kumimoji="1" lang="ja-JP" altLang="en-US" sz="1100">
              <a:solidFill>
                <a:sysClr val="windowText" lastClr="000000"/>
              </a:solidFill>
            </a:rPr>
            <a:t>　</a:t>
          </a:r>
          <a:r>
            <a:rPr kumimoji="1" lang="ja-JP" altLang="en-US" sz="1000">
              <a:solidFill>
                <a:sysClr val="windowText" lastClr="000000"/>
              </a:solidFill>
            </a:rPr>
            <a:t>　</a:t>
          </a:r>
          <a:r>
            <a:rPr lang="ja-JP" altLang="en-US" sz="1100" b="1" i="0" u="none" strike="noStrike" baseline="0" smtClean="0">
              <a:solidFill>
                <a:schemeClr val="dk1"/>
              </a:solidFill>
              <a:latin typeface="+mn-lt"/>
              <a:ea typeface="+mn-ea"/>
              <a:cs typeface="+mn-cs"/>
            </a:rPr>
            <a:t>安心して訓練を受けられる環境を事前に受講希望者に周知するために</a:t>
          </a:r>
          <a:r>
            <a:rPr lang="ja-JP" altLang="en-US" sz="1100" b="1" i="0" u="none" strike="noStrike" baseline="0" smtClean="0">
              <a:solidFill>
                <a:srgbClr val="0000FF"/>
              </a:solidFill>
              <a:latin typeface="+mn-lt"/>
              <a:ea typeface="+mn-ea"/>
              <a:cs typeface="+mn-cs"/>
            </a:rPr>
            <a:t>、感染症を防止</a:t>
          </a:r>
          <a:r>
            <a:rPr lang="ja-JP" altLang="en-US" sz="1100" b="1" i="0" u="none" strike="noStrike" baseline="0" smtClean="0">
              <a:solidFill>
                <a:schemeClr val="dk1"/>
              </a:solidFill>
              <a:latin typeface="+mn-lt"/>
              <a:ea typeface="+mn-ea"/>
              <a:cs typeface="+mn-cs"/>
            </a:rPr>
            <a:t>するために講じている内容</a:t>
          </a:r>
          <a:r>
            <a:rPr lang="ja-JP" altLang="en-US" sz="1100" b="1" i="0" u="none" strike="noStrike" baseline="0" smtClean="0">
              <a:solidFill>
                <a:schemeClr val="tx1"/>
              </a:solidFill>
              <a:latin typeface="+mn-lt"/>
              <a:ea typeface="+mn-ea"/>
              <a:cs typeface="+mn-cs"/>
            </a:rPr>
            <a:t>がある場合は</a:t>
          </a:r>
          <a:r>
            <a:rPr lang="ja-JP" altLang="en-US" sz="1100" b="1" i="0" u="none" strike="noStrike" baseline="0" smtClean="0">
              <a:solidFill>
                <a:schemeClr val="dk1"/>
              </a:solidFill>
              <a:latin typeface="+mn-lt"/>
              <a:ea typeface="+mn-ea"/>
              <a:cs typeface="+mn-cs"/>
            </a:rPr>
            <a:t>記載してください。</a:t>
          </a:r>
          <a:endParaRPr kumimoji="1" lang="ja-JP" altLang="en-US" sz="1100" b="1">
            <a:solidFill>
              <a:sysClr val="windowText" lastClr="000000"/>
            </a:solidFill>
          </a:endParaRPr>
        </a:p>
      </xdr:txBody>
    </xdr:sp>
    <xdr:clientData/>
  </xdr:twoCellAnchor>
  <xdr:twoCellAnchor>
    <xdr:from>
      <xdr:col>8</xdr:col>
      <xdr:colOff>149679</xdr:colOff>
      <xdr:row>5</xdr:row>
      <xdr:rowOff>272143</xdr:rowOff>
    </xdr:from>
    <xdr:to>
      <xdr:col>9</xdr:col>
      <xdr:colOff>3048000</xdr:colOff>
      <xdr:row>5</xdr:row>
      <xdr:rowOff>859632</xdr:rowOff>
    </xdr:to>
    <xdr:sp macro="" textlink="">
      <xdr:nvSpPr>
        <xdr:cNvPr id="4" name="角丸四角形吹き出し 3"/>
        <xdr:cNvSpPr/>
      </xdr:nvSpPr>
      <xdr:spPr>
        <a:xfrm>
          <a:off x="10654393" y="2095500"/>
          <a:ext cx="5075464" cy="587489"/>
        </a:xfrm>
        <a:prstGeom prst="wedgeRoundRectCallout">
          <a:avLst>
            <a:gd name="adj1" fmla="val -26525"/>
            <a:gd name="adj2" fmla="val 49189"/>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solidFill>
                <a:sysClr val="windowText" lastClr="000000"/>
              </a:solidFill>
            </a:rPr>
            <a:t>　</a:t>
          </a:r>
          <a:r>
            <a:rPr kumimoji="1" lang="ja-JP" altLang="en-US" sz="1050">
              <a:solidFill>
                <a:sysClr val="windowText" lastClr="000000"/>
              </a:solidFill>
              <a:latin typeface="+mj-ea"/>
              <a:ea typeface="+mj-ea"/>
            </a:rPr>
            <a:t>　「就職の斡旋をします。」等の文言を当該欄に記載される場合は、</a:t>
          </a:r>
          <a:r>
            <a:rPr kumimoji="1" lang="ja-JP" altLang="en-US" sz="1050" b="1">
              <a:solidFill>
                <a:srgbClr val="0000FF"/>
              </a:solidFill>
              <a:latin typeface="+mj-ea"/>
              <a:ea typeface="+mj-ea"/>
            </a:rPr>
            <a:t>無料又は有料紹介の許可番号を記入</a:t>
          </a:r>
          <a:r>
            <a:rPr kumimoji="1" lang="ja-JP" altLang="en-US" sz="1050">
              <a:solidFill>
                <a:sysClr val="windowText" lastClr="000000"/>
              </a:solidFill>
              <a:latin typeface="+mj-ea"/>
              <a:ea typeface="+mj-ea"/>
            </a:rPr>
            <a:t>してください。</a:t>
          </a:r>
          <a:r>
            <a:rPr kumimoji="1" lang="ja-JP" altLang="en-US" sz="1100">
              <a:solidFill>
                <a:sysClr val="windowText" lastClr="000000"/>
              </a:solidFill>
            </a:rPr>
            <a:t>　</a:t>
          </a:r>
        </a:p>
      </xdr:txBody>
    </xdr:sp>
    <xdr:clientData/>
  </xdr:twoCellAnchor>
  <xdr:twoCellAnchor>
    <xdr:from>
      <xdr:col>8</xdr:col>
      <xdr:colOff>136071</xdr:colOff>
      <xdr:row>5</xdr:row>
      <xdr:rowOff>966109</xdr:rowOff>
    </xdr:from>
    <xdr:to>
      <xdr:col>9</xdr:col>
      <xdr:colOff>2983366</xdr:colOff>
      <xdr:row>7</xdr:row>
      <xdr:rowOff>1</xdr:rowOff>
    </xdr:to>
    <xdr:sp macro="" textlink="">
      <xdr:nvSpPr>
        <xdr:cNvPr id="5" name="角丸四角形吹き出し 4"/>
        <xdr:cNvSpPr/>
      </xdr:nvSpPr>
      <xdr:spPr>
        <a:xfrm>
          <a:off x="10635983" y="2792668"/>
          <a:ext cx="5021236" cy="1275068"/>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200" b="1">
              <a:solidFill>
                <a:srgbClr val="0000FF"/>
              </a:solidFill>
              <a:effectLst/>
            </a:rPr>
            <a:t>IT</a:t>
          </a:r>
          <a:r>
            <a:rPr lang="ja-JP" altLang="en-US" sz="1200" b="1">
              <a:solidFill>
                <a:srgbClr val="0000FF"/>
              </a:solidFill>
              <a:effectLst/>
            </a:rPr>
            <a:t>分野またはデザイン分野（</a:t>
          </a:r>
          <a:r>
            <a:rPr lang="en-US" altLang="ja-JP" sz="1200" b="1">
              <a:solidFill>
                <a:srgbClr val="0000FF"/>
              </a:solidFill>
              <a:effectLst/>
            </a:rPr>
            <a:t>WEB</a:t>
          </a:r>
          <a:r>
            <a:rPr lang="ja-JP" altLang="en-US" sz="1200" b="1">
              <a:solidFill>
                <a:srgbClr val="0000FF"/>
              </a:solidFill>
              <a:effectLst/>
            </a:rPr>
            <a:t>デザインの訓練コース）の</a:t>
          </a:r>
          <a:r>
            <a:rPr lang="ja-JP" altLang="ja-JP" sz="1200" b="1">
              <a:solidFill>
                <a:srgbClr val="0000FF"/>
              </a:solidFill>
              <a:effectLst/>
              <a:latin typeface="+mn-lt"/>
              <a:ea typeface="+mn-ea"/>
              <a:cs typeface="+mn-cs"/>
            </a:rPr>
            <a:t>特例措置適用コース</a:t>
          </a:r>
          <a:r>
            <a:rPr lang="ja-JP" altLang="en-US" sz="1200" b="1">
              <a:solidFill>
                <a:srgbClr val="0000FF"/>
              </a:solidFill>
              <a:effectLst/>
            </a:rPr>
            <a:t>記載事項</a:t>
          </a:r>
          <a:endParaRPr lang="ja-JP" altLang="en-US" sz="1200" b="1" i="0" u="none" strike="noStrike" baseline="0" smtClean="0">
            <a:solidFill>
              <a:srgbClr val="0000FF"/>
            </a:solidFill>
            <a:latin typeface="+mn-lt"/>
            <a:ea typeface="+mn-ea"/>
            <a:cs typeface="+mn-cs"/>
          </a:endParaRPr>
        </a:p>
        <a:p>
          <a:r>
            <a:rPr lang="ja-JP" altLang="en-US" sz="1100" b="0" i="0" u="none" strike="noStrike" baseline="0" smtClean="0">
              <a:solidFill>
                <a:schemeClr val="dk1"/>
              </a:solidFill>
              <a:latin typeface="+mn-lt"/>
              <a:ea typeface="+mn-ea"/>
              <a:cs typeface="+mn-cs"/>
            </a:rPr>
            <a:t> 「本コースは、就職支援に加えて特定の資格取得についても支援するコースです。（訓練中、もしくは訓練修了後に資格を取得された場合は、別途資格取得を証明する書類の提出を求めることがあります。）」 </a:t>
          </a:r>
          <a:endParaRPr lang="ja-JP" altLang="ja-JP" sz="1050">
            <a:effectLst/>
          </a:endParaRPr>
        </a:p>
      </xdr:txBody>
    </xdr:sp>
    <xdr:clientData/>
  </xdr:twoCellAnchor>
  <xdr:twoCellAnchor>
    <xdr:from>
      <xdr:col>8</xdr:col>
      <xdr:colOff>114461</xdr:colOff>
      <xdr:row>8</xdr:row>
      <xdr:rowOff>863652</xdr:rowOff>
    </xdr:from>
    <xdr:to>
      <xdr:col>9</xdr:col>
      <xdr:colOff>2961756</xdr:colOff>
      <xdr:row>9</xdr:row>
      <xdr:rowOff>1421546</xdr:rowOff>
    </xdr:to>
    <xdr:sp macro="" textlink="">
      <xdr:nvSpPr>
        <xdr:cNvPr id="6" name="角丸四角形吹き出し 5"/>
        <xdr:cNvSpPr/>
      </xdr:nvSpPr>
      <xdr:spPr>
        <a:xfrm>
          <a:off x="10614373" y="6051976"/>
          <a:ext cx="5021236" cy="1857776"/>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r>
            <a:rPr kumimoji="1" lang="ja-JP" altLang="ja-JP" sz="1200" b="1">
              <a:solidFill>
                <a:srgbClr val="0000FF"/>
              </a:solidFill>
              <a:effectLst/>
              <a:latin typeface="+mn-lt"/>
              <a:ea typeface="+mn-ea"/>
              <a:cs typeface="+mn-cs"/>
            </a:rPr>
            <a:t>ホームページの</a:t>
          </a:r>
          <a:r>
            <a:rPr kumimoji="1" lang="en-US" altLang="ja-JP" sz="1200" b="1">
              <a:solidFill>
                <a:srgbClr val="0000FF"/>
              </a:solidFill>
              <a:effectLst/>
              <a:latin typeface="+mn-lt"/>
              <a:ea typeface="+mn-ea"/>
              <a:cs typeface="+mn-cs"/>
            </a:rPr>
            <a:t>QR</a:t>
          </a:r>
          <a:r>
            <a:rPr kumimoji="1" lang="ja-JP" altLang="ja-JP" sz="1200" b="1">
              <a:solidFill>
                <a:srgbClr val="0000FF"/>
              </a:solidFill>
              <a:effectLst/>
              <a:latin typeface="+mn-lt"/>
              <a:ea typeface="+mn-ea"/>
              <a:cs typeface="+mn-cs"/>
            </a:rPr>
            <a:t>コード（求職者支援訓練に関する記載のあるページ）等を載せることも可能です。</a:t>
          </a:r>
          <a:endParaRPr kumimoji="1" lang="en-US" altLang="ja-JP" sz="1200" b="1">
            <a:solidFill>
              <a:srgbClr val="0000FF"/>
            </a:solidFill>
            <a:effectLst/>
            <a:latin typeface="+mn-lt"/>
            <a:ea typeface="+mn-ea"/>
            <a:cs typeface="+mn-cs"/>
          </a:endParaRPr>
        </a:p>
        <a:p>
          <a:r>
            <a:rPr kumimoji="1" lang="en-US" altLang="ja-JP" sz="1100" b="0">
              <a:solidFill>
                <a:sysClr val="windowText" lastClr="000000"/>
              </a:solidFill>
              <a:effectLst/>
              <a:latin typeface="+mn-lt"/>
              <a:ea typeface="+mn-ea"/>
              <a:cs typeface="+mn-cs"/>
            </a:rPr>
            <a:t>【</a:t>
          </a:r>
          <a:r>
            <a:rPr kumimoji="1" lang="ja-JP" altLang="en-US" sz="1100" b="0">
              <a:solidFill>
                <a:sysClr val="windowText" lastClr="000000"/>
              </a:solidFill>
              <a:effectLst/>
              <a:latin typeface="+mn-lt"/>
              <a:ea typeface="+mn-ea"/>
              <a:cs typeface="+mn-cs"/>
            </a:rPr>
            <a:t>リンク先として認められる例</a:t>
          </a:r>
          <a:r>
            <a:rPr kumimoji="1" lang="en-US" altLang="ja-JP" sz="1100" b="0">
              <a:solidFill>
                <a:sysClr val="windowText" lastClr="000000"/>
              </a:solidFill>
              <a:effectLst/>
              <a:latin typeface="+mn-lt"/>
              <a:ea typeface="+mn-ea"/>
              <a:cs typeface="+mn-cs"/>
            </a:rPr>
            <a:t>】</a:t>
          </a:r>
        </a:p>
        <a:p>
          <a:r>
            <a:rPr kumimoji="1" lang="ja-JP" altLang="en-US" sz="1100" b="0">
              <a:solidFill>
                <a:sysClr val="windowText" lastClr="000000"/>
              </a:solidFill>
              <a:effectLst/>
              <a:latin typeface="+mn-lt"/>
              <a:ea typeface="+mn-ea"/>
              <a:cs typeface="+mn-cs"/>
            </a:rPr>
            <a:t>・自社の求職者支援訓練コースの説明ページ</a:t>
          </a:r>
          <a:endParaRPr kumimoji="1" lang="en-US" altLang="ja-JP" sz="1100" b="0">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・施設見学会申込専用ページ等</a:t>
          </a:r>
          <a:endParaRPr kumimoji="1" lang="en-US" altLang="ja-JP" sz="1100" b="0">
            <a:solidFill>
              <a:sysClr val="windowText" lastClr="000000"/>
            </a:solidFill>
            <a:effectLst/>
            <a:latin typeface="+mn-lt"/>
            <a:ea typeface="+mn-ea"/>
            <a:cs typeface="+mn-cs"/>
          </a:endParaRPr>
        </a:p>
        <a:p>
          <a:r>
            <a:rPr kumimoji="1" lang="en-US" altLang="ja-JP" sz="1100" b="0">
              <a:solidFill>
                <a:sysClr val="windowText" lastClr="000000"/>
              </a:solidFill>
              <a:effectLst/>
              <a:latin typeface="+mn-lt"/>
              <a:ea typeface="+mn-ea"/>
              <a:cs typeface="+mn-cs"/>
            </a:rPr>
            <a:t>【</a:t>
          </a:r>
          <a:r>
            <a:rPr kumimoji="1" lang="ja-JP" altLang="en-US" sz="1100" b="0">
              <a:solidFill>
                <a:sysClr val="windowText" lastClr="000000"/>
              </a:solidFill>
              <a:effectLst/>
              <a:latin typeface="+mn-lt"/>
              <a:ea typeface="+mn-ea"/>
              <a:cs typeface="+mn-cs"/>
            </a:rPr>
            <a:t>リンク先として</a:t>
          </a:r>
          <a:r>
            <a:rPr kumimoji="1" lang="ja-JP" altLang="ja-JP" sz="1100" b="0">
              <a:solidFill>
                <a:sysClr val="windowText" lastClr="000000"/>
              </a:solidFill>
              <a:effectLst/>
              <a:latin typeface="+mn-lt"/>
              <a:ea typeface="+mn-ea"/>
              <a:cs typeface="+mn-cs"/>
            </a:rPr>
            <a:t>認められない例</a:t>
          </a:r>
          <a:r>
            <a:rPr kumimoji="1" lang="en-US" altLang="ja-JP" sz="1100" b="0">
              <a:solidFill>
                <a:sysClr val="windowText" lastClr="000000"/>
              </a:solidFill>
              <a:effectLst/>
              <a:latin typeface="+mn-lt"/>
              <a:ea typeface="+mn-ea"/>
              <a:cs typeface="+mn-cs"/>
            </a:rPr>
            <a:t>】</a:t>
          </a:r>
          <a:endParaRPr lang="ja-JP" altLang="ja-JP" sz="1050" b="0">
            <a:solidFill>
              <a:sysClr val="windowText" lastClr="000000"/>
            </a:solidFill>
            <a:effectLst/>
          </a:endParaRPr>
        </a:p>
        <a:p>
          <a:r>
            <a:rPr kumimoji="1" lang="ja-JP" altLang="ja-JP" sz="1100" b="0">
              <a:solidFill>
                <a:sysClr val="windowText" lastClr="000000"/>
              </a:solidFill>
              <a:effectLst/>
              <a:latin typeface="+mn-lt"/>
              <a:ea typeface="+mn-ea"/>
              <a:cs typeface="+mn-cs"/>
            </a:rPr>
            <a:t>・自社の有料講座等の案内ページ</a:t>
          </a:r>
          <a:endParaRPr kumimoji="1" lang="en-US" altLang="ja-JP" sz="1100" b="0">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a:t>
          </a:r>
          <a:r>
            <a:rPr kumimoji="1" lang="ja-JP" altLang="ja-JP" sz="1100" b="0">
              <a:solidFill>
                <a:sysClr val="windowText" lastClr="000000"/>
              </a:solidFill>
              <a:effectLst/>
              <a:latin typeface="+mn-lt"/>
              <a:ea typeface="+mn-ea"/>
              <a:cs typeface="+mn-cs"/>
            </a:rPr>
            <a:t>自社の販売品等を紹介するページ</a:t>
          </a:r>
          <a:endParaRPr lang="ja-JP" altLang="ja-JP" sz="1050" b="0">
            <a:solidFill>
              <a:sysClr val="windowText" lastClr="00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050">
            <a:effectLst/>
          </a:endParaRPr>
        </a:p>
      </xdr:txBody>
    </xdr:sp>
    <xdr:clientData/>
  </xdr:twoCellAnchor>
  <xdr:twoCellAnchor>
    <xdr:from>
      <xdr:col>8</xdr:col>
      <xdr:colOff>244929</xdr:colOff>
      <xdr:row>11</xdr:row>
      <xdr:rowOff>95250</xdr:rowOff>
    </xdr:from>
    <xdr:to>
      <xdr:col>9</xdr:col>
      <xdr:colOff>2525486</xdr:colOff>
      <xdr:row>12</xdr:row>
      <xdr:rowOff>231321</xdr:rowOff>
    </xdr:to>
    <xdr:sp macro="" textlink="">
      <xdr:nvSpPr>
        <xdr:cNvPr id="7" name="フローチャート : 代替処理 22"/>
        <xdr:cNvSpPr/>
      </xdr:nvSpPr>
      <xdr:spPr>
        <a:xfrm>
          <a:off x="10749643" y="8599714"/>
          <a:ext cx="4457700" cy="381000"/>
        </a:xfrm>
        <a:prstGeom prst="flowChartAlternateProcess">
          <a:avLst/>
        </a:prstGeom>
        <a:solidFill>
          <a:srgbClr val="FFFFCC"/>
        </a:solidFill>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r>
            <a:rPr kumimoji="1" lang="ja-JP" altLang="en-US" sz="1000">
              <a:solidFill>
                <a:sysClr val="windowText" lastClr="000000"/>
              </a:solidFill>
            </a:rPr>
            <a:t>　</a:t>
          </a:r>
          <a:r>
            <a:rPr kumimoji="1" lang="ja-JP" altLang="en-US" sz="1200">
              <a:solidFill>
                <a:sysClr val="windowText" lastClr="000000"/>
              </a:solidFill>
              <a:latin typeface="+mj-ea"/>
              <a:ea typeface="+mj-ea"/>
            </a:rPr>
            <a:t>取得できる資格がない場合は、「なし」と記入してください。</a:t>
          </a:r>
        </a:p>
      </xdr:txBody>
    </xdr:sp>
    <xdr:clientData/>
  </xdr:twoCellAnchor>
  <xdr:twoCellAnchor>
    <xdr:from>
      <xdr:col>8</xdr:col>
      <xdr:colOff>123265</xdr:colOff>
      <xdr:row>7</xdr:row>
      <xdr:rowOff>134469</xdr:rowOff>
    </xdr:from>
    <xdr:to>
      <xdr:col>9</xdr:col>
      <xdr:colOff>2970560</xdr:colOff>
      <xdr:row>8</xdr:row>
      <xdr:rowOff>773205</xdr:rowOff>
    </xdr:to>
    <xdr:sp macro="" textlink="">
      <xdr:nvSpPr>
        <xdr:cNvPr id="8" name="角丸四角形吹き出し 7"/>
        <xdr:cNvSpPr/>
      </xdr:nvSpPr>
      <xdr:spPr>
        <a:xfrm>
          <a:off x="10623177" y="4202204"/>
          <a:ext cx="5021236" cy="1759325"/>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b="1">
              <a:solidFill>
                <a:srgbClr val="0000FF"/>
              </a:solidFill>
              <a:effectLst/>
            </a:rPr>
            <a:t>ＤＸ推進スキル標準（経済産業省及び独立行政法人情報処理推進機構（</a:t>
          </a:r>
          <a:r>
            <a:rPr lang="en-US" altLang="ja-JP" sz="1200" b="1">
              <a:solidFill>
                <a:srgbClr val="0000FF"/>
              </a:solidFill>
              <a:effectLst/>
            </a:rPr>
            <a:t>IPA</a:t>
          </a:r>
          <a:r>
            <a:rPr lang="ja-JP" altLang="en-US" sz="1200" b="1">
              <a:solidFill>
                <a:srgbClr val="0000FF"/>
              </a:solidFill>
              <a:effectLst/>
            </a:rPr>
            <a:t>）が策定。） 対応の訓練における基本奨励金の</a:t>
          </a:r>
          <a:r>
            <a:rPr lang="ja-JP" altLang="ja-JP" sz="1200" b="1">
              <a:solidFill>
                <a:srgbClr val="0000FF"/>
              </a:solidFill>
              <a:effectLst/>
              <a:latin typeface="+mn-lt"/>
              <a:ea typeface="+mn-ea"/>
              <a:cs typeface="+mn-cs"/>
            </a:rPr>
            <a:t>特例措置適用コース</a:t>
          </a:r>
          <a:r>
            <a:rPr lang="ja-JP" altLang="en-US" sz="1200" b="1">
              <a:solidFill>
                <a:srgbClr val="0000FF"/>
              </a:solidFill>
              <a:effectLst/>
            </a:rPr>
            <a:t>記載事項</a:t>
          </a:r>
          <a:endParaRPr lang="en-US" altLang="ja-JP" sz="1200" b="1">
            <a:solidFill>
              <a:srgbClr val="0000FF"/>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b="0" i="0" u="none" strike="noStrike" baseline="0" smtClean="0">
              <a:solidFill>
                <a:srgbClr val="FF0000"/>
              </a:solidFill>
              <a:latin typeface="+mn-lt"/>
              <a:ea typeface="+mn-ea"/>
              <a:cs typeface="+mn-cs"/>
            </a:rPr>
            <a:t>ＤＸ推進スキル標準（経済産業省及び独立行政法人情報処理推進機構（</a:t>
          </a:r>
          <a:r>
            <a:rPr lang="en-US" altLang="ja-JP" sz="1200" b="0" i="0" u="none" strike="noStrike" baseline="0" smtClean="0">
              <a:solidFill>
                <a:srgbClr val="FF0000"/>
              </a:solidFill>
              <a:latin typeface="+mn-lt"/>
              <a:ea typeface="+mn-ea"/>
              <a:cs typeface="+mn-cs"/>
            </a:rPr>
            <a:t>IPA</a:t>
          </a:r>
          <a:r>
            <a:rPr lang="ja-JP" altLang="en-US" sz="1200" b="0" i="0" u="none" strike="noStrike" baseline="0" smtClean="0">
              <a:solidFill>
                <a:srgbClr val="FF0000"/>
              </a:solidFill>
              <a:latin typeface="+mn-lt"/>
              <a:ea typeface="+mn-ea"/>
              <a:cs typeface="+mn-cs"/>
            </a:rPr>
            <a:t>）が策定。）対応の訓練における基本奨励金の特例措置の適用を希望する場合はコース案内裏面（</a:t>
          </a:r>
          <a:r>
            <a:rPr lang="en-US" altLang="ja-JP" sz="1200" b="0" i="0" u="none" strike="noStrike" baseline="0" smtClean="0">
              <a:solidFill>
                <a:srgbClr val="FF0000"/>
              </a:solidFill>
              <a:latin typeface="+mn-lt"/>
              <a:ea typeface="+mn-ea"/>
              <a:cs typeface="+mn-cs"/>
            </a:rPr>
            <a:t>PR</a:t>
          </a:r>
          <a:r>
            <a:rPr lang="ja-JP" altLang="en-US" sz="1200" b="0" i="0" u="none" strike="noStrike" baseline="0" smtClean="0">
              <a:solidFill>
                <a:srgbClr val="FF0000"/>
              </a:solidFill>
              <a:latin typeface="+mn-lt"/>
              <a:ea typeface="+mn-ea"/>
              <a:cs typeface="+mn-cs"/>
            </a:rPr>
            <a:t>ポイント）へ「ＤＸ推進スキル標準対応の訓練コースです。」と記載してください。」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le01w\&#27714;&#32887;&#32773;&#25903;&#25588;&#35347;&#32244;&#37096;\&#9679;&#35347;&#32244;&#35469;&#23450;&#35506;\&#24179;&#25104;29&#24180;&#24230;\210_&#20225;&#30011;&#20418;\01_&#30003;&#35531;&#12395;&#24403;&#12383;&#12387;&#12390;&#12398;&#30041;&#24847;&#20107;&#38917;\&#24179;&#25104;30&#24180;&#24230;&#31532;1&#22235;&#21322;&#26399;\&#27096;&#24335;\&#27096;&#24335;&#25913;&#35330;&#29256;&#65288;H30&#24180;&#24230;&#31532;2&#22235;&#21322;&#26399;&#12391;&#30330;&#20986;&#65289;\290914&#24179;&#25104;30&#24180;1&#26376;&#20197;&#38477;&#12395;&#38283;&#35611;&#12377;&#12427;&#35347;&#32244;&#31185;&#12363;&#12425;&#12398;&#35469;&#23450;&#30003;&#35531;&#12395;&#12388;&#12356;&#12390;\03&#12304;&#21029;&#28155;&#65298;&#12305;&#35469;&#23450;&#27096;&#24335;&#12304;&#22522;&#30990;&#12467;&#12540;&#12473;&#12305;(30.1&#6537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5fs02w\&#26481;&#20140;&#25903;&#37096;&#65288;&#21508;&#35506;&#65289;\&#27714;&#32887;&#32773;&#25903;&#25588;&#35506;\&#27714;&#32887;&#32773;&#25903;&#25588;&#31532;&#19968;&#35506;\&#9679;&#27714;&#32887;&#32773;&#25903;&#25588;&#21046;&#24230;\2&#20418;\&#26862;&#26412;\10&#26376;&#38283;&#35611;&#25913;&#27491;\&#12456;&#12463;&#12475;&#12523;&#27096;&#24335;\(&#65320;28.10&#65374;)&#35469;&#23450;&#27096;&#24335;&#12304;&#23455;&#36341;&#12467;&#12540;&#12473;&#123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2.inside.mhlw.go.jp\&#35506;&#23460;&#38936;&#22495;2\Users\961059\Desktop\doc\02_&#12304;&#21029;&#28155;1&#12305;&#35469;&#23450;&#30003;&#35531;&#27096;&#24335;&#12304;&#22522;&#30990;&#12467;&#12540;&#12473;&#29992;&#12305;.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5fs02w\&#26481;&#20140;&#25903;&#37096;&#65288;&#21508;&#35506;&#65289;\Users\881447\AppData\Local\Temp\%7b0BCC8A5C-DCF3-4087-A46E-127C1B193A6D%7d\&#26481;&#20140;&#25903;&#37096;&#12288;7&#26376;&#38283;&#35611;&#12467;&#12540;&#12473;&#65288;&#22522;&#30990;&#65289;.xlsx.hcf\02-1_&#12304;&#21029;&#28155;1&#12305;&#12304;&#22522;&#30990;&#12467;&#12540;&#12473;&#12305;(30.4&#65374;)%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5fs02w\&#26481;&#20140;&#25903;&#37096;&#65288;&#21508;&#35506;&#65289;\Users\961059\AppData\Local\Temp\%7b0BCC8A5C-DCF3-4087-A46E-127C1B193A6D%7d\04_1&#12304;&#21029;&#28155;&#65299;-&#65297;&#12305;&#35469;&#23450;&#30003;&#35531;&#27096;&#24335;&#12304;&#22522;&#30990;&#12467;&#12540;&#12473;&#29992;&#12305;.xlsm.hcf\04_1&#12304;&#21029;&#28155;&#65299;-&#65297;&#12305;&#35469;&#23450;&#30003;&#35531;&#27096;&#24335;&#12304;&#22522;&#30990;&#12467;&#12540;&#12473;&#29992;&#1230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a5fs02w\&#26481;&#20140;&#25903;&#37096;&#65288;&#21508;&#35506;&#65289;\&#27714;&#32887;&#32773;&#25903;&#25588;&#35506;\&#27714;&#32887;&#32773;&#25903;&#25588;&#31532;&#19968;&#35506;\&#9679;&#27714;&#32887;&#32773;&#25903;&#25588;&#21046;&#24230;\2&#20418;\&#26862;&#26412;\10&#26376;&#38283;&#35611;&#25913;&#27491;\&#12456;&#12463;&#12475;&#12523;&#27096;&#24335;\(&#65320;28.10&#65374;)&#35469;&#23450;&#27096;&#24335;&#12304;&#22522;&#30990;&#12467;&#12540;&#12473;&#123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l-flsv00w\&#26481;&#20140;&#25903;&#37096;&#65288;&#21508;&#35506;&#65289;\Users\961059\Desktop\&#20196;&#21644;&#65301;&#24180;&#24230;&#27714;&#32887;&#32773;&#25903;&#25588;&#35347;&#32244;&#38283;&#35611;&#12473;&#12465;&#12472;&#12517;&#12540;&#12523;&#65288;&#27231;&#27083;&#25552;&#20379;&#29992;&#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l-flsv00w\&#26481;&#20140;&#25903;&#37096;&#65288;&#21508;&#35506;&#65289;\Users\985053\Desktop\1208&#12304;&#26032;&#12480;&#12452;&#12472;&#12455;&#12473;&#12488;&#29256;&#12469;&#12531;&#12503;&#12523;&#12305;&#26481;&#20140;&#25903;&#37096;4&#26376;&#38283;&#35611;&#12467;&#12540;&#12473;&#65288;&#22522;&#30990;&#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v-b724.lansys.mhlw.go.jp\b\&#35506;2\14023000_&#26481;&#20140;&#21172;&#20685;&#23616;\13000&#26481;&#20140;&#21172;&#20685;&#23616;&#32887;&#26989;&#23433;&#23450;&#37096;(&#25152;&#12434;&#38500;&#12367;)\&#31227;&#34892;&#29992;\13000&#26481;&#20140;&#21172;&#20685;&#23616;\06_&#35347;&#32244;&#35506;\03_&#35347;&#32244;&#31532;&#19968;&#20418;\&#9733;&#35347;&#32244;&#31532;&#19968;&#20418;&#20027;&#20219;&#12501;&#12457;&#12523;&#12480;\&#9678;R5&#24180;&#24230;\04_&#12513;&#12540;&#12523;&#12395;&#12424;&#12427;&#35347;&#32244;&#30003;&#36796;&#25163;&#32154;&#12365;\&#23455;&#26045;&#27231;&#38306;&#12408;&#12398;&#21608;&#30693;\&#27231;&#27083;&#12398;&#35469;&#23450;&#30003;&#35531;&#27096;&#24335;\&#65288;&#26696;&#65289;&#35469;&#23450;&#30003;&#35531;&#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 val="まとめ"/>
      <sheetName val="土日出勤"/>
      <sheetName val="新カリキュラム"/>
      <sheetName val="◎申請予定"/>
      <sheetName val="基本（作成用）"/>
      <sheetName val="作成用様式6"/>
      <sheetName val="基本 (保存用)"/>
      <sheetName val="Sheet1"/>
      <sheetName val="Sheet2"/>
    </sheetNames>
    <sheetDataSet>
      <sheetData sheetId="0" refreshError="1"/>
      <sheetData sheetId="1"/>
      <sheetData sheetId="2"/>
      <sheetData sheetId="3" refreshError="1"/>
      <sheetData sheetId="4" refreshError="1"/>
      <sheetData sheetId="5">
        <row r="1">
          <cell r="AO1" t="str">
            <v>00 基礎分野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4"/>
      <sheetName val="様式15の１"/>
      <sheetName val="様式15の２"/>
      <sheetName val="様式16の１"/>
      <sheetName val="様式16の２"/>
      <sheetName val="様式17"/>
      <sheetName val="登録用"/>
      <sheetName val="A11配布用 "/>
      <sheetName val="A11貼る用"/>
      <sheetName val="A10事務所用"/>
      <sheetName val="カリキュラム"/>
    </sheetNames>
    <sheetDataSet>
      <sheetData sheetId="0"/>
      <sheetData sheetId="1">
        <row r="21">
          <cell r="E21" t="str">
            <v>○</v>
          </cell>
        </row>
      </sheetData>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0">
          <cell r="E20">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５添付"/>
      <sheetName val="様式6 "/>
      <sheetName val="様式6（記入例）"/>
      <sheetName val="様式7の1"/>
      <sheetName val="様式7の3"/>
      <sheetName val="様式8"/>
      <sheetName val="様式9"/>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sheetData sheetId="1"/>
      <sheetData sheetId="2" refreshError="1"/>
      <sheetData sheetId="3" refreshError="1"/>
      <sheetData sheetId="4" refreshError="1"/>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その他の分野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s>
    <sheetDataSet>
      <sheetData sheetId="0"/>
      <sheetData sheetId="1"/>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その他の分野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
      <sheetName val="様式6（記入例）"/>
      <sheetName val="様式7の1"/>
      <sheetName val="様式7の3"/>
      <sheetName val="様式8"/>
      <sheetName val="様式9 "/>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sheetData sheetId="1"/>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その他の分野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sheetName val="様式15の１"/>
      <sheetName val="様式15の２"/>
      <sheetName val="様式16の１"/>
      <sheetName val="様式16の２"/>
      <sheetName val="様式17"/>
      <sheetName val="様式18"/>
      <sheetName val="登録用"/>
    </sheetNames>
    <sheetDataSet>
      <sheetData sheetId="0"/>
      <sheetData sheetId="1">
        <row r="20">
          <cell r="E20" t="str">
            <v>○</v>
          </cell>
        </row>
      </sheetData>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祝日"/>
      <sheetName val="R5スケジュール"/>
      <sheetName val="29 事務スケジュール (表ｖｅｒ) (2)"/>
      <sheetName val="27指定来所日"/>
      <sheetName val="指定来所日一覧"/>
      <sheetName val="指定来所日"/>
      <sheetName val="分野"/>
    </sheetNames>
    <sheetDataSet>
      <sheetData sheetId="0"/>
      <sheetData sheetId="1"/>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日程"/>
      <sheetName val="様式1"/>
      <sheetName val="登録用"/>
      <sheetName val="定員調整報告シート"/>
      <sheetName val="様式2"/>
      <sheetName val="様式3"/>
      <sheetName val="様式4"/>
      <sheetName val="代表者氏名・役員一覧"/>
      <sheetName val="様式５"/>
      <sheetName val="様式6"/>
      <sheetName val="指定来所日"/>
      <sheetName val="様式7の1"/>
      <sheetName val="様式7の3"/>
      <sheetName val="様式8"/>
      <sheetName val="様式9"/>
      <sheetName val="様式10"/>
      <sheetName val="様式12"/>
      <sheetName val="様式13の１号"/>
      <sheetName val="様式13の２号（自己評価シート）"/>
      <sheetName val="コース案内（表）"/>
      <sheetName val="コース案内（裏） "/>
      <sheetName val="コース案内（裏）  (能開講習を外部委託する場合)"/>
      <sheetName val="様式14号（求職者支援訓練の就職状況）"/>
      <sheetName val="様式15の1号"/>
      <sheetName val="様式15の2号"/>
      <sheetName val="様式16の2号"/>
      <sheetName val="様式17号"/>
      <sheetName val="様式18号"/>
      <sheetName val="ダイジェスト版(NEW）"/>
      <sheetName val="ダイジェスト版データ(現行版）"/>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2">
          <cell r="B42" t="str">
            <v>教科書代　4,500円、職場見学に係る交通費実費</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程"/>
      <sheetName val="登録用"/>
      <sheetName val="一覧表"/>
      <sheetName val="様式1"/>
      <sheetName val="様式4"/>
      <sheetName val="コース案内（表）"/>
      <sheetName val="コース案内（裏） "/>
      <sheetName val="ダイジェスト版データ"/>
      <sheetName val="都内ハローワークとの電子メール利用希望調査"/>
      <sheetName val="Sheet2"/>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7.bin"/><Relationship Id="rId4"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hyperlink" Target="https://www.mhlw.go.jp/stf/newpage_04653.html" TargetMode="External"/><Relationship Id="rId7" Type="http://schemas.openxmlformats.org/officeDocument/2006/relationships/drawing" Target="../drawings/drawing7.xml"/><Relationship Id="rId2" Type="http://schemas.openxmlformats.org/officeDocument/2006/relationships/hyperlink" Target="https://www.jeed.go.jp/js/kyushoku/dual/dstool/ndtool2.html" TargetMode="External"/><Relationship Id="rId1" Type="http://schemas.openxmlformats.org/officeDocument/2006/relationships/hyperlink" Target="https://www.jeed.go.jp/js/shien/curriculum_navi.html" TargetMode="External"/><Relationship Id="rId6" Type="http://schemas.openxmlformats.org/officeDocument/2006/relationships/printerSettings" Target="../printerSettings/printerSettings23.bin"/><Relationship Id="rId5" Type="http://schemas.openxmlformats.org/officeDocument/2006/relationships/hyperlink" Target="https://www.mhlw.go.jp/stf/newpage_08021.html" TargetMode="External"/><Relationship Id="rId4" Type="http://schemas.openxmlformats.org/officeDocument/2006/relationships/hyperlink" Target="https://www.mhlw.go.jp/stf/seisakunitsuite/bunya/0000127397.html"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25.bin"/><Relationship Id="rId4"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26.bin"/><Relationship Id="rId4"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27.bin"/><Relationship Id="rId1" Type="http://schemas.openxmlformats.org/officeDocument/2006/relationships/hyperlink" Target="http://course.jeed.or.jp/onestop/" TargetMode="External"/><Relationship Id="rId4"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0.xml"/><Relationship Id="rId1" Type="http://schemas.openxmlformats.org/officeDocument/2006/relationships/printerSettings" Target="../printerSettings/printerSettings28.bin"/><Relationship Id="rId4"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1.xml"/><Relationship Id="rId1" Type="http://schemas.openxmlformats.org/officeDocument/2006/relationships/printerSettings" Target="../printerSettings/printerSettings33.bin"/><Relationship Id="rId4"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M34"/>
  <sheetViews>
    <sheetView tabSelected="1" view="pageBreakPreview" zoomScale="55" zoomScaleNormal="100" zoomScaleSheetLayoutView="55" workbookViewId="0">
      <selection activeCell="C14" sqref="C14:E14"/>
    </sheetView>
  </sheetViews>
  <sheetFormatPr defaultRowHeight="13.5"/>
  <cols>
    <col min="1" max="1" width="4.875" style="205" customWidth="1"/>
    <col min="2" max="2" width="17.5" style="205" customWidth="1"/>
    <col min="3" max="4" width="33.625" style="205" customWidth="1"/>
    <col min="5" max="5" width="79.75" style="205" customWidth="1"/>
    <col min="6" max="6" width="56.25" style="1411" customWidth="1"/>
    <col min="7" max="8" width="15.75" style="205" customWidth="1"/>
    <col min="9" max="16384" width="9" style="205"/>
  </cols>
  <sheetData>
    <row r="1" spans="1:13" s="127" customFormat="1" ht="32.25" customHeight="1">
      <c r="A1" s="1798" t="s">
        <v>1455</v>
      </c>
      <c r="B1" s="1798"/>
      <c r="C1" s="1798"/>
      <c r="D1" s="1798"/>
      <c r="E1" s="1798"/>
      <c r="F1" s="1798"/>
      <c r="G1" s="1798"/>
      <c r="H1" s="1798"/>
      <c r="I1" s="125"/>
      <c r="J1" s="125"/>
      <c r="K1" s="126"/>
      <c r="L1" s="126"/>
      <c r="M1" s="126"/>
    </row>
    <row r="2" spans="1:13" s="127" customFormat="1" ht="21" customHeight="1">
      <c r="B2" s="128"/>
      <c r="C2" s="128"/>
      <c r="D2" s="128"/>
      <c r="E2" s="1010"/>
      <c r="F2" s="199"/>
      <c r="G2" s="128"/>
      <c r="H2" s="128"/>
    </row>
    <row r="3" spans="1:13" s="127" customFormat="1" ht="18" customHeight="1">
      <c r="A3" s="1378" t="s">
        <v>198</v>
      </c>
      <c r="B3" s="1379"/>
      <c r="C3" s="1799" t="str">
        <f>IF(様式1!L10="","",様式1!L10)</f>
        <v/>
      </c>
      <c r="D3" s="1799"/>
      <c r="E3" s="1799"/>
      <c r="F3" s="1380"/>
      <c r="G3" s="128"/>
      <c r="H3" s="128"/>
    </row>
    <row r="4" spans="1:13" s="127" customFormat="1" ht="6.75" customHeight="1">
      <c r="A4" s="1381"/>
      <c r="B4" s="1382"/>
      <c r="C4" s="128"/>
      <c r="D4" s="128"/>
      <c r="F4" s="128"/>
      <c r="G4" s="128"/>
      <c r="H4" s="128"/>
    </row>
    <row r="5" spans="1:13" s="127" customFormat="1" ht="18" customHeight="1">
      <c r="A5" s="1378" t="s">
        <v>4</v>
      </c>
      <c r="B5" s="1379"/>
      <c r="C5" s="1800" t="str">
        <f>IF(様式1!N2="","",様式1!N2)</f>
        <v/>
      </c>
      <c r="D5" s="1800"/>
      <c r="E5" s="1800"/>
      <c r="F5" s="1383"/>
      <c r="G5" s="128"/>
      <c r="H5" s="128"/>
    </row>
    <row r="6" spans="1:13" s="127" customFormat="1" ht="9.9499999999999993" customHeight="1">
      <c r="B6" s="128"/>
      <c r="C6" s="128"/>
      <c r="D6" s="128"/>
      <c r="F6" s="128"/>
      <c r="G6" s="128"/>
      <c r="H6" s="128"/>
    </row>
    <row r="7" spans="1:13" ht="48.75" customHeight="1">
      <c r="A7" s="1384" t="s">
        <v>259</v>
      </c>
      <c r="B7" s="1385" t="s">
        <v>1192</v>
      </c>
      <c r="C7" s="1801" t="s">
        <v>1193</v>
      </c>
      <c r="D7" s="1802"/>
      <c r="E7" s="1803"/>
      <c r="F7" s="1386" t="s">
        <v>1194</v>
      </c>
      <c r="G7" s="1385" t="s">
        <v>1195</v>
      </c>
      <c r="H7" s="1385" t="s">
        <v>1196</v>
      </c>
    </row>
    <row r="8" spans="1:13" ht="24" customHeight="1">
      <c r="A8" s="1387">
        <v>1</v>
      </c>
      <c r="B8" s="1387" t="s">
        <v>5</v>
      </c>
      <c r="C8" s="1777" t="s">
        <v>18</v>
      </c>
      <c r="D8" s="1778"/>
      <c r="E8" s="1779"/>
      <c r="F8" s="1388" t="s">
        <v>1197</v>
      </c>
      <c r="G8" s="1421"/>
      <c r="H8" s="1389"/>
    </row>
    <row r="9" spans="1:13" ht="24" customHeight="1">
      <c r="A9" s="1387">
        <v>2</v>
      </c>
      <c r="B9" s="1387" t="s">
        <v>1088</v>
      </c>
      <c r="C9" s="1796" t="s">
        <v>1198</v>
      </c>
      <c r="D9" s="1797"/>
      <c r="E9" s="1786"/>
      <c r="F9" s="1388" t="s">
        <v>1197</v>
      </c>
      <c r="G9" s="1421"/>
      <c r="H9" s="1389"/>
    </row>
    <row r="10" spans="1:13" ht="382.5" customHeight="1">
      <c r="A10" s="1387">
        <v>3</v>
      </c>
      <c r="B10" s="1387" t="s">
        <v>1199</v>
      </c>
      <c r="C10" s="1790" t="s">
        <v>1525</v>
      </c>
      <c r="D10" s="1791"/>
      <c r="E10" s="1792"/>
      <c r="F10" s="1388" t="s">
        <v>1197</v>
      </c>
      <c r="G10" s="1421"/>
      <c r="H10" s="1390"/>
    </row>
    <row r="11" spans="1:13" ht="342" customHeight="1">
      <c r="A11" s="1387">
        <v>4</v>
      </c>
      <c r="B11" s="1387" t="s">
        <v>1087</v>
      </c>
      <c r="C11" s="1787" t="s">
        <v>1254</v>
      </c>
      <c r="D11" s="1788"/>
      <c r="E11" s="1789"/>
      <c r="F11" s="1388" t="s">
        <v>1197</v>
      </c>
      <c r="G11" s="1421"/>
      <c r="H11" s="1390"/>
    </row>
    <row r="12" spans="1:13" ht="195.75" customHeight="1">
      <c r="A12" s="1387">
        <v>5</v>
      </c>
      <c r="B12" s="1391" t="s">
        <v>1200</v>
      </c>
      <c r="C12" s="1793" t="s">
        <v>1526</v>
      </c>
      <c r="D12" s="1794"/>
      <c r="E12" s="1795"/>
      <c r="F12" s="1388" t="s">
        <v>1197</v>
      </c>
      <c r="G12" s="1421"/>
      <c r="H12" s="1389"/>
    </row>
    <row r="13" spans="1:13" ht="24.75" customHeight="1">
      <c r="A13" s="1387">
        <v>6</v>
      </c>
      <c r="B13" s="1392" t="s">
        <v>1201</v>
      </c>
      <c r="C13" s="1777" t="s">
        <v>1202</v>
      </c>
      <c r="D13" s="1778"/>
      <c r="E13" s="1779"/>
      <c r="F13" s="1388" t="s">
        <v>1197</v>
      </c>
      <c r="G13" s="1421"/>
      <c r="H13" s="1389"/>
    </row>
    <row r="14" spans="1:13" ht="123.75" customHeight="1">
      <c r="A14" s="1387">
        <v>7</v>
      </c>
      <c r="B14" s="1387" t="s">
        <v>1203</v>
      </c>
      <c r="C14" s="1787" t="s">
        <v>1218</v>
      </c>
      <c r="D14" s="1788"/>
      <c r="E14" s="1789"/>
      <c r="F14" s="1388" t="s">
        <v>1197</v>
      </c>
      <c r="G14" s="1421"/>
      <c r="H14" s="1389"/>
    </row>
    <row r="15" spans="1:13" s="1396" customFormat="1" ht="162.75" customHeight="1">
      <c r="A15" s="1393">
        <v>8</v>
      </c>
      <c r="B15" s="1393" t="s">
        <v>1204</v>
      </c>
      <c r="C15" s="1772" t="s">
        <v>1219</v>
      </c>
      <c r="D15" s="1773"/>
      <c r="E15" s="1774"/>
      <c r="F15" s="1394" t="s">
        <v>1220</v>
      </c>
      <c r="G15" s="1669"/>
      <c r="H15" s="1395"/>
    </row>
    <row r="16" spans="1:13" ht="74.25" customHeight="1">
      <c r="A16" s="1387">
        <v>9</v>
      </c>
      <c r="B16" s="1387" t="s">
        <v>1205</v>
      </c>
      <c r="C16" s="1777" t="s">
        <v>103</v>
      </c>
      <c r="D16" s="1778"/>
      <c r="E16" s="1779"/>
      <c r="F16" s="1397" t="s">
        <v>1197</v>
      </c>
      <c r="G16" s="1421"/>
      <c r="H16" s="1389"/>
    </row>
    <row r="17" spans="1:9" ht="186.75" customHeight="1">
      <c r="A17" s="1387">
        <v>10</v>
      </c>
      <c r="B17" s="1387" t="s">
        <v>1089</v>
      </c>
      <c r="C17" s="1787" t="s">
        <v>1251</v>
      </c>
      <c r="D17" s="1788"/>
      <c r="E17" s="1789"/>
      <c r="F17" s="1388" t="s">
        <v>1197</v>
      </c>
      <c r="G17" s="1421"/>
      <c r="H17" s="1390"/>
    </row>
    <row r="18" spans="1:9" s="1399" customFormat="1" ht="106.5" customHeight="1">
      <c r="A18" s="1393">
        <v>11</v>
      </c>
      <c r="B18" s="1393" t="s">
        <v>719</v>
      </c>
      <c r="C18" s="1769" t="s">
        <v>1221</v>
      </c>
      <c r="D18" s="1770"/>
      <c r="E18" s="1771"/>
      <c r="F18" s="1394" t="s">
        <v>1222</v>
      </c>
      <c r="G18" s="1669"/>
      <c r="H18" s="1398"/>
    </row>
    <row r="19" spans="1:9" s="1399" customFormat="1" ht="106.5" customHeight="1">
      <c r="A19" s="1393">
        <v>12</v>
      </c>
      <c r="B19" s="1393" t="s">
        <v>720</v>
      </c>
      <c r="C19" s="1769" t="s">
        <v>1223</v>
      </c>
      <c r="D19" s="1770"/>
      <c r="E19" s="1771"/>
      <c r="F19" s="1394" t="s">
        <v>1222</v>
      </c>
      <c r="G19" s="1669"/>
      <c r="H19" s="1398"/>
    </row>
    <row r="20" spans="1:9" ht="24" customHeight="1">
      <c r="A20" s="1387">
        <v>13</v>
      </c>
      <c r="B20" s="1387" t="s">
        <v>1206</v>
      </c>
      <c r="C20" s="1787" t="s">
        <v>1207</v>
      </c>
      <c r="D20" s="1788"/>
      <c r="E20" s="1789"/>
      <c r="F20" s="1388" t="s">
        <v>1197</v>
      </c>
      <c r="G20" s="1421"/>
      <c r="H20" s="1400"/>
    </row>
    <row r="21" spans="1:9" ht="24" customHeight="1">
      <c r="A21" s="1387">
        <v>14</v>
      </c>
      <c r="B21" s="1387" t="s">
        <v>1208</v>
      </c>
      <c r="C21" s="1787" t="s">
        <v>1209</v>
      </c>
      <c r="D21" s="1788"/>
      <c r="E21" s="1789"/>
      <c r="F21" s="1388" t="s">
        <v>1197</v>
      </c>
      <c r="G21" s="1421"/>
      <c r="H21" s="1400"/>
    </row>
    <row r="22" spans="1:9" ht="24" customHeight="1">
      <c r="A22" s="1387">
        <v>15</v>
      </c>
      <c r="B22" s="1401" t="s">
        <v>721</v>
      </c>
      <c r="C22" s="1777" t="s">
        <v>1210</v>
      </c>
      <c r="D22" s="1778"/>
      <c r="E22" s="1779"/>
      <c r="F22" s="1388" t="s">
        <v>1197</v>
      </c>
      <c r="G22" s="1421"/>
      <c r="H22" s="1400"/>
    </row>
    <row r="23" spans="1:9" s="1404" customFormat="1" ht="24" customHeight="1">
      <c r="A23" s="1387">
        <v>16</v>
      </c>
      <c r="B23" s="1402" t="s">
        <v>721</v>
      </c>
      <c r="C23" s="1780" t="s">
        <v>1224</v>
      </c>
      <c r="D23" s="1781"/>
      <c r="E23" s="1782"/>
      <c r="F23" s="1388" t="s">
        <v>1197</v>
      </c>
      <c r="G23" s="1421"/>
      <c r="H23" s="1403"/>
    </row>
    <row r="24" spans="1:9" s="1407" customFormat="1" ht="152.25" customHeight="1">
      <c r="A24" s="1393">
        <v>17</v>
      </c>
      <c r="B24" s="1405" t="s">
        <v>1211</v>
      </c>
      <c r="C24" s="1769" t="s">
        <v>472</v>
      </c>
      <c r="D24" s="1770"/>
      <c r="E24" s="1771"/>
      <c r="F24" s="1394" t="s">
        <v>1225</v>
      </c>
      <c r="G24" s="1669"/>
      <c r="H24" s="1406"/>
    </row>
    <row r="25" spans="1:9" ht="218.25" customHeight="1">
      <c r="A25" s="1387">
        <v>18</v>
      </c>
      <c r="B25" s="1408" t="s">
        <v>714</v>
      </c>
      <c r="C25" s="1783" t="s">
        <v>1715</v>
      </c>
      <c r="D25" s="1783"/>
      <c r="E25" s="1783"/>
      <c r="F25" s="1409" t="s">
        <v>1212</v>
      </c>
      <c r="G25" s="1421"/>
      <c r="H25" s="1403"/>
    </row>
    <row r="26" spans="1:9" ht="237" customHeight="1">
      <c r="A26" s="1387">
        <v>19</v>
      </c>
      <c r="B26" s="1408" t="s">
        <v>715</v>
      </c>
      <c r="C26" s="1784" t="s">
        <v>1716</v>
      </c>
      <c r="D26" s="1785"/>
      <c r="E26" s="1786"/>
      <c r="F26" s="1409" t="s">
        <v>1213</v>
      </c>
      <c r="G26" s="1421"/>
      <c r="H26" s="1403"/>
    </row>
    <row r="27" spans="1:9" s="1399" customFormat="1" ht="162" customHeight="1">
      <c r="A27" s="1393">
        <v>20</v>
      </c>
      <c r="B27" s="1405" t="s">
        <v>716</v>
      </c>
      <c r="C27" s="1772" t="s">
        <v>1226</v>
      </c>
      <c r="D27" s="1773"/>
      <c r="E27" s="1774"/>
      <c r="F27" s="1394" t="s">
        <v>1227</v>
      </c>
      <c r="G27" s="1669"/>
      <c r="H27" s="1410"/>
    </row>
    <row r="28" spans="1:9" s="1407" customFormat="1" ht="162" customHeight="1">
      <c r="A28" s="1393">
        <v>21</v>
      </c>
      <c r="B28" s="1405" t="s">
        <v>1214</v>
      </c>
      <c r="C28" s="1769" t="s">
        <v>1228</v>
      </c>
      <c r="D28" s="1770"/>
      <c r="E28" s="1771"/>
      <c r="F28" s="1394" t="s">
        <v>1229</v>
      </c>
      <c r="G28" s="1669"/>
      <c r="H28" s="1406"/>
    </row>
    <row r="29" spans="1:9" s="1407" customFormat="1" ht="110.25" customHeight="1">
      <c r="A29" s="1393">
        <v>22</v>
      </c>
      <c r="B29" s="1405" t="s">
        <v>1215</v>
      </c>
      <c r="C29" s="1772" t="s">
        <v>1230</v>
      </c>
      <c r="D29" s="1773"/>
      <c r="E29" s="1774"/>
      <c r="F29" s="1394" t="s">
        <v>1231</v>
      </c>
      <c r="G29" s="1669"/>
      <c r="H29" s="1406"/>
      <c r="I29" s="1399"/>
    </row>
    <row r="30" spans="1:9" s="1422" customFormat="1" ht="45" customHeight="1">
      <c r="A30" s="1392">
        <v>21</v>
      </c>
      <c r="B30" s="1408" t="s">
        <v>371</v>
      </c>
      <c r="C30" s="1419" t="s">
        <v>1232</v>
      </c>
      <c r="D30" s="1417"/>
      <c r="E30" s="1417"/>
      <c r="F30" s="1397" t="s">
        <v>1499</v>
      </c>
      <c r="G30" s="1421"/>
      <c r="H30" s="1421"/>
    </row>
    <row r="31" spans="1:9" s="1422" customFormat="1" ht="45" customHeight="1">
      <c r="A31" s="1392">
        <v>22</v>
      </c>
      <c r="B31" s="1408" t="s">
        <v>371</v>
      </c>
      <c r="C31" s="1423" t="s">
        <v>1233</v>
      </c>
      <c r="D31" s="1423"/>
      <c r="E31" s="1423"/>
      <c r="F31" s="1420"/>
      <c r="G31" s="1421"/>
      <c r="H31" s="1421"/>
    </row>
    <row r="32" spans="1:9" s="1422" customFormat="1" ht="45" customHeight="1">
      <c r="A32" s="1670">
        <v>23</v>
      </c>
      <c r="B32" s="1671" t="s">
        <v>371</v>
      </c>
      <c r="C32" s="1672" t="s">
        <v>1500</v>
      </c>
      <c r="D32" s="1672"/>
      <c r="E32" s="1672"/>
      <c r="F32" s="1673" t="s">
        <v>1501</v>
      </c>
      <c r="G32" s="1674"/>
      <c r="H32" s="1674"/>
    </row>
    <row r="33" spans="1:8" ht="44.25" customHeight="1">
      <c r="A33" s="1775" t="s">
        <v>1216</v>
      </c>
      <c r="B33" s="1775"/>
      <c r="C33" s="1775"/>
      <c r="D33" s="1775"/>
      <c r="E33" s="1775"/>
      <c r="F33" s="1775"/>
      <c r="G33" s="1775"/>
      <c r="H33" s="1775"/>
    </row>
    <row r="34" spans="1:8" ht="44.25" customHeight="1">
      <c r="A34" s="1776" t="s">
        <v>1217</v>
      </c>
      <c r="B34" s="1776"/>
      <c r="C34" s="1776"/>
      <c r="D34" s="1776"/>
      <c r="E34" s="1776"/>
      <c r="F34" s="1776"/>
      <c r="G34" s="1776"/>
      <c r="H34" s="1776"/>
    </row>
  </sheetData>
  <mergeCells count="28">
    <mergeCell ref="C9:E9"/>
    <mergeCell ref="A1:H1"/>
    <mergeCell ref="C3:E3"/>
    <mergeCell ref="C5:E5"/>
    <mergeCell ref="C7:E7"/>
    <mergeCell ref="C8:E8"/>
    <mergeCell ref="C21:E21"/>
    <mergeCell ref="C10:E10"/>
    <mergeCell ref="C11:E11"/>
    <mergeCell ref="C12:E12"/>
    <mergeCell ref="C13:E13"/>
    <mergeCell ref="C14:E14"/>
    <mergeCell ref="C15:E15"/>
    <mergeCell ref="C16:E16"/>
    <mergeCell ref="C17:E17"/>
    <mergeCell ref="C18:E18"/>
    <mergeCell ref="C19:E19"/>
    <mergeCell ref="C20:E20"/>
    <mergeCell ref="C28:E28"/>
    <mergeCell ref="C29:E29"/>
    <mergeCell ref="A33:H33"/>
    <mergeCell ref="A34:H34"/>
    <mergeCell ref="C22:E22"/>
    <mergeCell ref="C23:E23"/>
    <mergeCell ref="C24:E24"/>
    <mergeCell ref="C25:E25"/>
    <mergeCell ref="C26:E26"/>
    <mergeCell ref="C27:E27"/>
  </mergeCells>
  <phoneticPr fontId="53"/>
  <dataValidations count="1">
    <dataValidation type="list" allowBlank="1" showInputMessage="1" showErrorMessage="1" sqref="G8:G32">
      <formula1>"✔"</formula1>
    </dataValidation>
  </dataValidations>
  <printOptions horizontalCentered="1"/>
  <pageMargins left="0.43307086614173229" right="0.43307086614173229" top="0.39370078740157483" bottom="0.39370078740157483" header="0" footer="0.19685039370078741"/>
  <pageSetup paperSize="9" scale="26" orientation="portrait" r:id="rId1"/>
  <headerFooter scaleWithDoc="0">
    <oddFooter>&amp;R東京支部7月開講コース</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pageSetUpPr fitToPage="1"/>
  </sheetPr>
  <dimension ref="A1:BS73"/>
  <sheetViews>
    <sheetView view="pageBreakPreview" zoomScaleNormal="100" zoomScaleSheetLayoutView="100" workbookViewId="0">
      <selection activeCell="AL2" sqref="AL2"/>
    </sheetView>
  </sheetViews>
  <sheetFormatPr defaultColWidth="2.875" defaultRowHeight="18" customHeight="1"/>
  <cols>
    <col min="1" max="37" width="3.625" style="774" customWidth="1"/>
    <col min="38" max="38" width="18.375" style="783" bestFit="1" customWidth="1"/>
    <col min="39" max="39" width="44.25" style="774" hidden="1" customWidth="1"/>
    <col min="40" max="40" width="30.625" style="774" hidden="1" customWidth="1"/>
    <col min="41" max="41" width="22.25" style="774" hidden="1" customWidth="1"/>
    <col min="42" max="42" width="0" style="774" hidden="1" customWidth="1"/>
    <col min="43" max="43" width="20.5" style="774" hidden="1" customWidth="1"/>
    <col min="44" max="44" width="0" style="774" hidden="1" customWidth="1"/>
    <col min="45" max="16384" width="2.875" style="774"/>
  </cols>
  <sheetData>
    <row r="1" spans="1:71" ht="17.25">
      <c r="A1" s="773"/>
      <c r="B1" s="773"/>
      <c r="C1" s="773"/>
      <c r="D1" s="773"/>
      <c r="E1" s="773"/>
      <c r="F1" s="773"/>
      <c r="G1" s="773"/>
      <c r="H1" s="773"/>
      <c r="I1" s="773"/>
      <c r="J1" s="773"/>
      <c r="K1" s="773"/>
      <c r="L1" s="773"/>
      <c r="M1" s="773"/>
      <c r="N1" s="773"/>
      <c r="O1" s="773"/>
      <c r="P1" s="773"/>
      <c r="Q1" s="773"/>
      <c r="R1" s="773"/>
      <c r="S1" s="773"/>
      <c r="T1" s="773"/>
      <c r="U1" s="773"/>
      <c r="V1" s="773"/>
      <c r="W1" s="773"/>
      <c r="X1" s="773"/>
      <c r="Y1" s="773"/>
      <c r="Z1" s="773"/>
      <c r="AB1" s="775"/>
      <c r="AI1" s="776"/>
      <c r="AJ1" s="777"/>
      <c r="AK1" s="1141" t="s">
        <v>815</v>
      </c>
      <c r="AL1" s="778"/>
      <c r="AO1" s="779" t="s">
        <v>816</v>
      </c>
      <c r="AP1" s="774" t="str">
        <f>IF(COUNTIF(AP2:AP21,"○")&lt;1,"○","")</f>
        <v>○</v>
      </c>
      <c r="AQ1" s="774" t="str">
        <f>AO1</f>
        <v>00 基礎分野</v>
      </c>
      <c r="AR1" s="774" t="str">
        <f>LEFT(AO1,2)</f>
        <v>00</v>
      </c>
    </row>
    <row r="2" spans="1:71" ht="20.100000000000001" customHeight="1">
      <c r="A2" s="2475" t="s">
        <v>83</v>
      </c>
      <c r="B2" s="2475"/>
      <c r="C2" s="2475"/>
      <c r="D2" s="2475"/>
      <c r="E2" s="2475"/>
      <c r="F2" s="2475"/>
      <c r="G2" s="2475"/>
      <c r="H2" s="2475"/>
      <c r="I2" s="2475"/>
      <c r="J2" s="2475"/>
      <c r="K2" s="2475"/>
      <c r="L2" s="2475"/>
      <c r="M2" s="2475"/>
      <c r="N2" s="2475"/>
      <c r="O2" s="2475"/>
      <c r="P2" s="2475"/>
      <c r="Q2" s="2475"/>
      <c r="R2" s="2475"/>
      <c r="S2" s="2475"/>
      <c r="T2" s="2475"/>
      <c r="U2" s="2475"/>
      <c r="V2" s="2475"/>
      <c r="W2" s="2475"/>
      <c r="X2" s="2475"/>
      <c r="Y2" s="2475"/>
      <c r="Z2" s="2475"/>
      <c r="AA2" s="2475"/>
      <c r="AB2" s="2475"/>
      <c r="AC2" s="2475"/>
      <c r="AD2" s="2475"/>
      <c r="AE2" s="2475"/>
      <c r="AF2" s="2475"/>
      <c r="AG2" s="2475"/>
      <c r="AH2" s="2475"/>
      <c r="AI2" s="2475"/>
      <c r="AJ2" s="2475"/>
      <c r="AK2" s="2475"/>
      <c r="AL2" s="780"/>
      <c r="AO2" s="779" t="s">
        <v>817</v>
      </c>
      <c r="AP2" s="774" t="str">
        <f>IF(様式1!B23&lt;&gt;"","○","")</f>
        <v/>
      </c>
      <c r="AQ2" s="774" t="str">
        <f t="shared" ref="AQ2:AQ21" si="0">AO2</f>
        <v>02 IT分野</v>
      </c>
      <c r="AR2" s="774" t="str">
        <f t="shared" ref="AR2:AR21" si="1">LEFT(AO2,2)</f>
        <v>02</v>
      </c>
    </row>
    <row r="3" spans="1:71" ht="17.25" customHeight="1">
      <c r="A3" s="2476" t="s">
        <v>84</v>
      </c>
      <c r="B3" s="2476"/>
      <c r="C3" s="2476"/>
      <c r="D3" s="2476"/>
      <c r="E3" s="2476"/>
      <c r="F3" s="2477" t="str">
        <f>IF(様式1!L10="","",様式1!L10)</f>
        <v/>
      </c>
      <c r="G3" s="2477"/>
      <c r="H3" s="2477"/>
      <c r="I3" s="2477"/>
      <c r="J3" s="2477"/>
      <c r="K3" s="2477"/>
      <c r="L3" s="2477"/>
      <c r="M3" s="2477"/>
      <c r="N3" s="2477"/>
      <c r="O3" s="2477"/>
      <c r="P3" s="2477"/>
      <c r="Q3" s="2477"/>
      <c r="R3" s="2477"/>
      <c r="S3" s="781"/>
      <c r="T3" s="781"/>
      <c r="U3" s="781"/>
      <c r="V3" s="781"/>
      <c r="W3" s="781"/>
      <c r="X3" s="781"/>
      <c r="Y3" s="782"/>
      <c r="Z3" s="782"/>
      <c r="AA3" s="782"/>
      <c r="AB3" s="782"/>
      <c r="AO3" s="779" t="s">
        <v>818</v>
      </c>
      <c r="AP3" s="774" t="str">
        <f>IF(様式1!B24&lt;&gt;"","○","")</f>
        <v/>
      </c>
      <c r="AQ3" s="774" t="str">
        <f t="shared" si="0"/>
        <v>03 営業・販売・事務分野</v>
      </c>
      <c r="AR3" s="774" t="str">
        <f t="shared" si="1"/>
        <v>03</v>
      </c>
    </row>
    <row r="4" spans="1:71" ht="8.25" customHeight="1" thickBot="1">
      <c r="A4" s="784"/>
      <c r="B4" s="784"/>
      <c r="C4" s="784"/>
      <c r="D4" s="784"/>
      <c r="E4" s="784"/>
      <c r="F4" s="782"/>
      <c r="G4" s="782"/>
      <c r="H4" s="782"/>
      <c r="I4" s="782"/>
      <c r="J4" s="782"/>
      <c r="K4" s="782"/>
      <c r="L4" s="782"/>
      <c r="M4" s="782"/>
      <c r="N4" s="782"/>
      <c r="O4" s="782"/>
      <c r="P4" s="782"/>
      <c r="Q4" s="782"/>
      <c r="R4" s="782"/>
      <c r="S4" s="782"/>
      <c r="T4" s="782"/>
      <c r="U4" s="782"/>
      <c r="V4" s="782"/>
      <c r="W4" s="782"/>
      <c r="X4" s="782"/>
      <c r="Y4" s="782"/>
      <c r="Z4" s="782"/>
      <c r="AA4" s="782"/>
      <c r="AB4" s="782"/>
      <c r="AO4" s="779" t="s">
        <v>1158</v>
      </c>
      <c r="AP4" s="774" t="str">
        <f>IF(様式1!B25&lt;&gt;"","○","")</f>
        <v/>
      </c>
      <c r="AQ4" s="774" t="str">
        <f t="shared" si="0"/>
        <v>04 医療事務分野</v>
      </c>
      <c r="AR4" s="774" t="str">
        <f t="shared" si="1"/>
        <v>04</v>
      </c>
    </row>
    <row r="5" spans="1:71" ht="15" customHeight="1">
      <c r="A5" s="2462" t="s">
        <v>820</v>
      </c>
      <c r="B5" s="2437"/>
      <c r="C5" s="2437"/>
      <c r="D5" s="2437"/>
      <c r="E5" s="2463"/>
      <c r="F5" s="785" t="str">
        <f>IF(様式1!E19="○","✔","")</f>
        <v>✔</v>
      </c>
      <c r="G5" s="2478" t="s">
        <v>821</v>
      </c>
      <c r="H5" s="2479"/>
      <c r="I5" s="2479"/>
      <c r="J5" s="2479"/>
      <c r="K5" s="786" t="s">
        <v>822</v>
      </c>
      <c r="L5" s="2480" t="str">
        <f>AQ23</f>
        <v>00 基礎分野</v>
      </c>
      <c r="M5" s="2480"/>
      <c r="N5" s="2480"/>
      <c r="O5" s="2480"/>
      <c r="P5" s="2480"/>
      <c r="Q5" s="2480"/>
      <c r="R5" s="2480"/>
      <c r="S5" s="2480"/>
      <c r="T5" s="2480"/>
      <c r="U5" s="787" t="s">
        <v>823</v>
      </c>
      <c r="V5" s="788"/>
      <c r="W5" s="789"/>
      <c r="X5" s="789"/>
      <c r="Y5" s="2431" t="s">
        <v>952</v>
      </c>
      <c r="Z5" s="2432"/>
      <c r="AA5" s="2432"/>
      <c r="AB5" s="2432"/>
      <c r="AC5" s="2432"/>
      <c r="AD5" s="2432"/>
      <c r="AE5" s="2432"/>
      <c r="AF5" s="2432"/>
      <c r="AG5" s="2432"/>
      <c r="AH5" s="2432"/>
      <c r="AI5" s="2432"/>
      <c r="AJ5" s="2432"/>
      <c r="AK5" s="2481"/>
      <c r="AL5" s="790"/>
      <c r="AM5" s="791"/>
      <c r="AO5" s="779" t="s">
        <v>1159</v>
      </c>
      <c r="AP5" s="774" t="str">
        <f>IF(様式1!B26&lt;&gt;"","○","")</f>
        <v/>
      </c>
      <c r="AQ5" s="774" t="str">
        <f t="shared" si="0"/>
        <v>05 介護・医療・福祉分野</v>
      </c>
      <c r="AR5" s="774" t="str">
        <f t="shared" si="1"/>
        <v>05</v>
      </c>
    </row>
    <row r="6" spans="1:71" ht="15" customHeight="1" thickBot="1">
      <c r="A6" s="2464"/>
      <c r="B6" s="2288"/>
      <c r="C6" s="2288"/>
      <c r="D6" s="2288"/>
      <c r="E6" s="2465"/>
      <c r="F6" s="792" t="str">
        <f>IF(様式1!E20="○","✔","")</f>
        <v/>
      </c>
      <c r="G6" s="2485" t="s">
        <v>824</v>
      </c>
      <c r="H6" s="2486"/>
      <c r="I6" s="2486"/>
      <c r="J6" s="2486"/>
      <c r="K6" s="793" t="s">
        <v>822</v>
      </c>
      <c r="L6" s="2487"/>
      <c r="M6" s="2487"/>
      <c r="N6" s="2487"/>
      <c r="O6" s="2487"/>
      <c r="P6" s="2487"/>
      <c r="Q6" s="2487"/>
      <c r="R6" s="2487"/>
      <c r="S6" s="2487"/>
      <c r="T6" s="2487"/>
      <c r="U6" s="794" t="s">
        <v>823</v>
      </c>
      <c r="V6" s="794"/>
      <c r="W6" s="794"/>
      <c r="X6" s="794"/>
      <c r="Y6" s="2482"/>
      <c r="Z6" s="2483"/>
      <c r="AA6" s="2483"/>
      <c r="AB6" s="2483"/>
      <c r="AC6" s="2483"/>
      <c r="AD6" s="2483"/>
      <c r="AE6" s="2483"/>
      <c r="AF6" s="2483"/>
      <c r="AG6" s="2483"/>
      <c r="AH6" s="2483"/>
      <c r="AI6" s="2483"/>
      <c r="AJ6" s="2483"/>
      <c r="AK6" s="2484"/>
      <c r="AL6" s="790"/>
      <c r="AM6" s="791"/>
      <c r="AO6" s="779" t="s">
        <v>825</v>
      </c>
      <c r="AP6" s="774" t="str">
        <f>IF(様式1!B27&lt;&gt;"","○","")</f>
        <v/>
      </c>
      <c r="AQ6" s="774" t="str">
        <f t="shared" si="0"/>
        <v>06 農業分野</v>
      </c>
      <c r="AR6" s="774" t="str">
        <f t="shared" si="1"/>
        <v>06</v>
      </c>
    </row>
    <row r="7" spans="1:71" ht="39.75" customHeight="1" thickBot="1">
      <c r="A7" s="2464"/>
      <c r="B7" s="2288"/>
      <c r="C7" s="2288"/>
      <c r="D7" s="2288"/>
      <c r="E7" s="2465"/>
      <c r="F7" s="795"/>
      <c r="G7" s="2493" t="s">
        <v>991</v>
      </c>
      <c r="H7" s="2494"/>
      <c r="I7" s="2494"/>
      <c r="J7" s="2494"/>
      <c r="K7" s="2494"/>
      <c r="L7" s="2495"/>
      <c r="M7" s="795"/>
      <c r="N7" s="2503" t="s">
        <v>1694</v>
      </c>
      <c r="O7" s="2460"/>
      <c r="P7" s="2460"/>
      <c r="Q7" s="2460"/>
      <c r="R7" s="2504"/>
      <c r="S7" s="795"/>
      <c r="T7" s="2493" t="s">
        <v>1695</v>
      </c>
      <c r="U7" s="2460"/>
      <c r="V7" s="2460"/>
      <c r="W7" s="2460"/>
      <c r="X7" s="2461"/>
      <c r="Y7" s="2496"/>
      <c r="Z7" s="2432"/>
      <c r="AA7" s="2432"/>
      <c r="AB7" s="2432"/>
      <c r="AC7" s="2432"/>
      <c r="AD7" s="2432"/>
      <c r="AE7" s="2432"/>
      <c r="AF7" s="2432"/>
      <c r="AG7" s="2432"/>
      <c r="AH7" s="2432"/>
      <c r="AI7" s="2432"/>
      <c r="AJ7" s="2432"/>
      <c r="AK7" s="2481"/>
      <c r="AL7" s="2509" t="str">
        <f>LEN(Y7)&amp;" 文字(最大100文字)"</f>
        <v>0 文字(最大100文字)</v>
      </c>
      <c r="AM7" s="791"/>
      <c r="AO7" s="779" t="s">
        <v>826</v>
      </c>
      <c r="AP7" s="774" t="str">
        <f>IF(様式1!E23&lt;&gt;"","○","")</f>
        <v/>
      </c>
      <c r="AQ7" s="774" t="str">
        <f t="shared" si="0"/>
        <v>07 林業分野</v>
      </c>
      <c r="AR7" s="774" t="str">
        <f t="shared" si="1"/>
        <v>07</v>
      </c>
    </row>
    <row r="8" spans="1:71" s="1484" customFormat="1" ht="42" customHeight="1" thickBot="1">
      <c r="A8" s="2466"/>
      <c r="B8" s="2467"/>
      <c r="C8" s="2467"/>
      <c r="D8" s="2467"/>
      <c r="E8" s="2468"/>
      <c r="F8" s="1481"/>
      <c r="G8" s="2453" t="s">
        <v>1278</v>
      </c>
      <c r="H8" s="2454"/>
      <c r="I8" s="2454"/>
      <c r="J8" s="2454"/>
      <c r="K8" s="2454"/>
      <c r="L8" s="2455"/>
      <c r="M8" s="1481"/>
      <c r="N8" s="2456" t="s">
        <v>1343</v>
      </c>
      <c r="O8" s="2457"/>
      <c r="P8" s="2457"/>
      <c r="Q8" s="2457"/>
      <c r="R8" s="2458"/>
      <c r="S8" s="1482"/>
      <c r="T8" s="2459"/>
      <c r="U8" s="2460"/>
      <c r="V8" s="2460"/>
      <c r="W8" s="2460"/>
      <c r="X8" s="2461"/>
      <c r="Y8" s="2307"/>
      <c r="Z8" s="2497"/>
      <c r="AA8" s="2497"/>
      <c r="AB8" s="2497"/>
      <c r="AC8" s="2497"/>
      <c r="AD8" s="2497"/>
      <c r="AE8" s="2497"/>
      <c r="AF8" s="2497"/>
      <c r="AG8" s="2497"/>
      <c r="AH8" s="2497"/>
      <c r="AI8" s="2497"/>
      <c r="AJ8" s="2497"/>
      <c r="AK8" s="2498"/>
      <c r="AL8" s="2509"/>
      <c r="AM8" s="1483"/>
      <c r="AO8" s="1485"/>
    </row>
    <row r="9" spans="1:71" ht="18" customHeight="1">
      <c r="A9" s="2510" t="s">
        <v>85</v>
      </c>
      <c r="B9" s="2511"/>
      <c r="C9" s="2511"/>
      <c r="D9" s="2511"/>
      <c r="E9" s="2511"/>
      <c r="F9" s="2514" t="str">
        <f>IF(様式1!G35="","",様式1!G35)</f>
        <v/>
      </c>
      <c r="G9" s="2514"/>
      <c r="H9" s="2514"/>
      <c r="I9" s="2514"/>
      <c r="J9" s="2514"/>
      <c r="K9" s="2514"/>
      <c r="L9" s="2514"/>
      <c r="M9" s="2514"/>
      <c r="N9" s="2514"/>
      <c r="O9" s="2514"/>
      <c r="P9" s="2514"/>
      <c r="Q9" s="2514"/>
      <c r="R9" s="2514"/>
      <c r="S9" s="2514"/>
      <c r="T9" s="2514"/>
      <c r="U9" s="2514"/>
      <c r="V9" s="2514"/>
      <c r="W9" s="2514"/>
      <c r="X9" s="2515"/>
      <c r="Y9" s="2499"/>
      <c r="Z9" s="2434"/>
      <c r="AA9" s="2434"/>
      <c r="AB9" s="2434"/>
      <c r="AC9" s="2434"/>
      <c r="AD9" s="2434"/>
      <c r="AE9" s="2434"/>
      <c r="AF9" s="2434"/>
      <c r="AG9" s="2434"/>
      <c r="AH9" s="2434"/>
      <c r="AI9" s="2434"/>
      <c r="AJ9" s="2434"/>
      <c r="AK9" s="2500"/>
      <c r="AL9" s="2509"/>
      <c r="AM9" s="791"/>
      <c r="AO9" s="779" t="s">
        <v>827</v>
      </c>
      <c r="AP9" s="774" t="str">
        <f>IF(様式1!E24&lt;&gt;"","○","")</f>
        <v/>
      </c>
      <c r="AQ9" s="774" t="str">
        <f t="shared" si="0"/>
        <v>08 旅行・観光分野</v>
      </c>
      <c r="AR9" s="774" t="str">
        <f t="shared" si="1"/>
        <v>08</v>
      </c>
    </row>
    <row r="10" spans="1:71" ht="12" customHeight="1" thickBot="1">
      <c r="A10" s="2512"/>
      <c r="B10" s="2513"/>
      <c r="C10" s="2513"/>
      <c r="D10" s="2513"/>
      <c r="E10" s="2513"/>
      <c r="F10" s="796"/>
      <c r="G10" s="797"/>
      <c r="H10" s="797"/>
      <c r="I10" s="797"/>
      <c r="J10" s="797"/>
      <c r="K10" s="797"/>
      <c r="L10" s="797"/>
      <c r="M10" s="797"/>
      <c r="N10" s="797"/>
      <c r="O10" s="797"/>
      <c r="P10" s="797"/>
      <c r="Q10" s="797"/>
      <c r="R10" s="797"/>
      <c r="S10" s="797"/>
      <c r="T10" s="797"/>
      <c r="U10" s="797"/>
      <c r="V10" s="797"/>
      <c r="W10" s="797"/>
      <c r="X10" s="798" t="s">
        <v>828</v>
      </c>
      <c r="Y10" s="2499"/>
      <c r="Z10" s="2434"/>
      <c r="AA10" s="2434"/>
      <c r="AB10" s="2434"/>
      <c r="AC10" s="2434"/>
      <c r="AD10" s="2434"/>
      <c r="AE10" s="2434"/>
      <c r="AF10" s="2434"/>
      <c r="AG10" s="2434"/>
      <c r="AH10" s="2434"/>
      <c r="AI10" s="2434"/>
      <c r="AJ10" s="2434"/>
      <c r="AK10" s="2500"/>
      <c r="AL10" s="2509"/>
      <c r="AM10" s="791"/>
      <c r="AO10" s="779" t="s">
        <v>829</v>
      </c>
      <c r="AP10" s="774" t="str">
        <f>IF(様式1!E25&lt;&gt;"","○","")</f>
        <v/>
      </c>
      <c r="AQ10" s="774" t="str">
        <f t="shared" si="0"/>
        <v>09 警備・保安分野</v>
      </c>
      <c r="AR10" s="774" t="str">
        <f t="shared" si="1"/>
        <v>09</v>
      </c>
    </row>
    <row r="11" spans="1:71" ht="18.75" customHeight="1" thickBot="1">
      <c r="A11" s="2488" t="s">
        <v>86</v>
      </c>
      <c r="B11" s="2516"/>
      <c r="C11" s="2517"/>
      <c r="D11" s="2517"/>
      <c r="E11" s="2517"/>
      <c r="F11" s="2452">
        <f>日程!C21</f>
        <v>45443</v>
      </c>
      <c r="G11" s="2450"/>
      <c r="H11" s="2450"/>
      <c r="I11" s="2450"/>
      <c r="J11" s="2450"/>
      <c r="K11" s="2450"/>
      <c r="L11" s="799" t="s">
        <v>830</v>
      </c>
      <c r="M11" s="2450">
        <f>日程!C23</f>
        <v>45457</v>
      </c>
      <c r="N11" s="2450"/>
      <c r="O11" s="2450"/>
      <c r="P11" s="2450"/>
      <c r="Q11" s="2450"/>
      <c r="R11" s="2450"/>
      <c r="S11" s="800"/>
      <c r="T11" s="800"/>
      <c r="U11" s="799"/>
      <c r="V11" s="799"/>
      <c r="W11" s="799"/>
      <c r="X11" s="801"/>
      <c r="Y11" s="2499"/>
      <c r="Z11" s="2434"/>
      <c r="AA11" s="2434"/>
      <c r="AB11" s="2434"/>
      <c r="AC11" s="2434"/>
      <c r="AD11" s="2434"/>
      <c r="AE11" s="2434"/>
      <c r="AF11" s="2434"/>
      <c r="AG11" s="2434"/>
      <c r="AH11" s="2434"/>
      <c r="AI11" s="2434"/>
      <c r="AJ11" s="2434"/>
      <c r="AK11" s="2500"/>
      <c r="AL11" s="2509"/>
      <c r="AM11" s="791"/>
      <c r="AO11" s="779" t="s">
        <v>831</v>
      </c>
      <c r="AP11" s="774" t="str">
        <f>IF(様式1!E26&lt;&gt;"","○","")</f>
        <v/>
      </c>
      <c r="AQ11" s="774" t="str">
        <f t="shared" si="0"/>
        <v>10 クリエート（企画・創作）分野</v>
      </c>
      <c r="AR11" s="774" t="str">
        <f t="shared" si="1"/>
        <v>10</v>
      </c>
      <c r="BR11" s="774" t="str">
        <f>"面接"&amp;"､"&amp;S11</f>
        <v>面接､</v>
      </c>
      <c r="BS11" s="774" t="str">
        <f>"面接"&amp;"､"&amp;"筆記試験"&amp;"、"&amp;S11</f>
        <v>面接､筆記試験、</v>
      </c>
    </row>
    <row r="12" spans="1:71" ht="18.75" customHeight="1" thickBot="1">
      <c r="A12" s="2488" t="s">
        <v>87</v>
      </c>
      <c r="B12" s="2489"/>
      <c r="C12" s="2490"/>
      <c r="D12" s="2490"/>
      <c r="E12" s="2490"/>
      <c r="F12" s="2452">
        <f>日程!C27</f>
        <v>45471</v>
      </c>
      <c r="G12" s="2450"/>
      <c r="H12" s="2450"/>
      <c r="I12" s="2450"/>
      <c r="J12" s="2450"/>
      <c r="K12" s="2450"/>
      <c r="L12" s="2491"/>
      <c r="M12" s="2491"/>
      <c r="N12" s="2491"/>
      <c r="O12" s="2491"/>
      <c r="P12" s="2491"/>
      <c r="Q12" s="2491"/>
      <c r="R12" s="2491"/>
      <c r="S12" s="2491"/>
      <c r="T12" s="2491"/>
      <c r="U12" s="2491"/>
      <c r="V12" s="2491"/>
      <c r="W12" s="2491"/>
      <c r="X12" s="2492"/>
      <c r="Y12" s="2501"/>
      <c r="Z12" s="2442"/>
      <c r="AA12" s="2442"/>
      <c r="AB12" s="2442"/>
      <c r="AC12" s="2442"/>
      <c r="AD12" s="2442"/>
      <c r="AE12" s="2442"/>
      <c r="AF12" s="2442"/>
      <c r="AG12" s="2442"/>
      <c r="AH12" s="2442"/>
      <c r="AI12" s="2442"/>
      <c r="AJ12" s="2442"/>
      <c r="AK12" s="2502"/>
      <c r="AL12" s="2509"/>
      <c r="AM12" s="791"/>
      <c r="AO12" s="779" t="s">
        <v>832</v>
      </c>
      <c r="AP12" s="774" t="str">
        <f>IF(様式1!E27&lt;&gt;"","○","")</f>
        <v/>
      </c>
      <c r="AQ12" s="774" t="str">
        <f t="shared" si="0"/>
        <v>11 デザイン分野</v>
      </c>
      <c r="AR12" s="774" t="str">
        <f t="shared" si="1"/>
        <v>11</v>
      </c>
    </row>
    <row r="13" spans="1:71" ht="18.75" customHeight="1" thickBot="1">
      <c r="A13" s="2488" t="s">
        <v>88</v>
      </c>
      <c r="B13" s="2489"/>
      <c r="C13" s="2489"/>
      <c r="D13" s="2489"/>
      <c r="E13" s="2518"/>
      <c r="F13" s="795"/>
      <c r="G13" s="2519" t="s">
        <v>833</v>
      </c>
      <c r="H13" s="2520"/>
      <c r="I13" s="2520"/>
      <c r="J13" s="2520"/>
      <c r="K13" s="2521"/>
      <c r="L13" s="795"/>
      <c r="M13" s="2519" t="s">
        <v>834</v>
      </c>
      <c r="N13" s="2520"/>
      <c r="O13" s="2520"/>
      <c r="P13" s="2520"/>
      <c r="Q13" s="2521"/>
      <c r="R13" s="795"/>
      <c r="S13" s="2522" t="s">
        <v>835</v>
      </c>
      <c r="T13" s="2523"/>
      <c r="U13" s="2523"/>
      <c r="V13" s="2451"/>
      <c r="W13" s="2451"/>
      <c r="X13" s="2451"/>
      <c r="Y13" s="2451"/>
      <c r="Z13" s="2451"/>
      <c r="AA13" s="2451"/>
      <c r="AB13" s="2451"/>
      <c r="AC13" s="2451"/>
      <c r="AD13" s="2451"/>
      <c r="AE13" s="2451"/>
      <c r="AF13" s="2451"/>
      <c r="AG13" s="802" t="s">
        <v>823</v>
      </c>
      <c r="AH13" s="803"/>
      <c r="AI13" s="803"/>
      <c r="AJ13" s="803"/>
      <c r="AK13" s="804"/>
      <c r="AL13" s="805"/>
      <c r="AM13" s="791"/>
      <c r="AO13" s="779" t="s">
        <v>836</v>
      </c>
      <c r="AP13" s="774" t="str">
        <f>IF(様式1!J23&lt;&gt;"","○","")</f>
        <v/>
      </c>
      <c r="AQ13" s="774" t="str">
        <f t="shared" si="0"/>
        <v>12 輸送サービス分野</v>
      </c>
      <c r="AR13" s="774" t="str">
        <f t="shared" si="1"/>
        <v>12</v>
      </c>
    </row>
    <row r="14" spans="1:71" ht="18.75" customHeight="1" thickBot="1">
      <c r="A14" s="2527" t="s">
        <v>89</v>
      </c>
      <c r="B14" s="2491"/>
      <c r="C14" s="2491"/>
      <c r="D14" s="2491"/>
      <c r="E14" s="2528"/>
      <c r="F14" s="2452">
        <f>日程!C28</f>
        <v>45477</v>
      </c>
      <c r="G14" s="2450"/>
      <c r="H14" s="2450"/>
      <c r="I14" s="2450"/>
      <c r="J14" s="2450"/>
      <c r="K14" s="2450"/>
      <c r="L14" s="800"/>
      <c r="M14" s="2529"/>
      <c r="N14" s="2529"/>
      <c r="O14" s="2529"/>
      <c r="P14" s="2529"/>
      <c r="Q14" s="2529"/>
      <c r="R14" s="2529"/>
      <c r="S14" s="2529"/>
      <c r="T14" s="2529"/>
      <c r="U14" s="2529"/>
      <c r="V14" s="2529"/>
      <c r="W14" s="2529"/>
      <c r="X14" s="2529"/>
      <c r="Y14" s="806"/>
      <c r="Z14" s="806"/>
      <c r="AA14" s="806"/>
      <c r="AB14" s="806"/>
      <c r="AC14" s="803"/>
      <c r="AD14" s="803"/>
      <c r="AE14" s="803"/>
      <c r="AF14" s="803"/>
      <c r="AG14" s="803"/>
      <c r="AH14" s="803"/>
      <c r="AI14" s="803"/>
      <c r="AJ14" s="803"/>
      <c r="AK14" s="804"/>
      <c r="AL14" s="805"/>
      <c r="AM14" s="791"/>
      <c r="AO14" s="779" t="s">
        <v>837</v>
      </c>
      <c r="AP14" s="774" t="str">
        <f>IF(様式1!J24&lt;&gt;"","○","")</f>
        <v/>
      </c>
      <c r="AQ14" s="774" t="str">
        <f t="shared" si="0"/>
        <v>13 エコ分野</v>
      </c>
      <c r="AR14" s="774" t="str">
        <f t="shared" si="1"/>
        <v>13</v>
      </c>
    </row>
    <row r="15" spans="1:71" ht="18.75" customHeight="1" thickBot="1">
      <c r="A15" s="2530" t="s">
        <v>90</v>
      </c>
      <c r="B15" s="2525"/>
      <c r="C15" s="2525"/>
      <c r="D15" s="2525"/>
      <c r="E15" s="2525"/>
      <c r="F15" s="2452">
        <f>様式1!F36</f>
        <v>45491</v>
      </c>
      <c r="G15" s="2450"/>
      <c r="H15" s="2450"/>
      <c r="I15" s="2450"/>
      <c r="J15" s="2450"/>
      <c r="K15" s="2450"/>
      <c r="L15" s="799" t="s">
        <v>838</v>
      </c>
      <c r="M15" s="2450" t="str">
        <f>IF(様式1!K36="","",様式1!K36)</f>
        <v/>
      </c>
      <c r="N15" s="2450"/>
      <c r="O15" s="2450"/>
      <c r="P15" s="2450"/>
      <c r="Q15" s="2450"/>
      <c r="R15" s="2450"/>
      <c r="S15" s="799"/>
      <c r="T15" s="807" t="s">
        <v>839</v>
      </c>
      <c r="U15" s="806" t="str">
        <f>様式1!O36</f>
        <v/>
      </c>
      <c r="V15" s="2451" t="s">
        <v>840</v>
      </c>
      <c r="W15" s="2451"/>
      <c r="X15" s="799"/>
      <c r="Y15" s="808"/>
      <c r="AC15" s="2451" t="s">
        <v>841</v>
      </c>
      <c r="AD15" s="2451"/>
      <c r="AE15" s="2451"/>
      <c r="AF15" s="2524">
        <f>様式6!AJ140</f>
        <v>0</v>
      </c>
      <c r="AG15" s="2524"/>
      <c r="AH15" s="2451" t="s">
        <v>842</v>
      </c>
      <c r="AI15" s="2451"/>
      <c r="AJ15" s="808"/>
      <c r="AK15" s="809"/>
      <c r="AL15" s="805"/>
      <c r="AM15" s="791"/>
      <c r="AO15" s="779" t="s">
        <v>843</v>
      </c>
      <c r="AP15" s="774" t="str">
        <f>IF(様式1!J25&lt;&gt;"","○","")</f>
        <v/>
      </c>
      <c r="AQ15" s="774" t="str">
        <f t="shared" si="0"/>
        <v>14 調理分野</v>
      </c>
      <c r="AR15" s="774" t="str">
        <f t="shared" si="1"/>
        <v>14</v>
      </c>
    </row>
    <row r="16" spans="1:71" ht="18.75" customHeight="1" thickBot="1">
      <c r="A16" s="2488" t="s">
        <v>91</v>
      </c>
      <c r="B16" s="2489"/>
      <c r="C16" s="2489"/>
      <c r="D16" s="2489"/>
      <c r="E16" s="2489"/>
      <c r="F16" s="810"/>
      <c r="G16" s="1542"/>
      <c r="H16" s="1542" t="s">
        <v>844</v>
      </c>
      <c r="I16" s="1544"/>
      <c r="J16" s="1542" t="s">
        <v>845</v>
      </c>
      <c r="K16" s="1543" t="s">
        <v>846</v>
      </c>
      <c r="L16" s="1542"/>
      <c r="M16" s="1542" t="s">
        <v>844</v>
      </c>
      <c r="N16" s="1544"/>
      <c r="O16" s="806" t="s">
        <v>845</v>
      </c>
      <c r="P16" s="803"/>
      <c r="Q16" s="803"/>
      <c r="R16" s="810"/>
      <c r="S16" s="810"/>
      <c r="T16" s="810"/>
      <c r="U16" s="811"/>
      <c r="V16" s="811"/>
      <c r="W16" s="811"/>
      <c r="X16" s="811"/>
      <c r="Y16" s="2518" t="s">
        <v>847</v>
      </c>
      <c r="Z16" s="2525"/>
      <c r="AA16" s="2526"/>
      <c r="AB16" s="2518" t="str">
        <f>IF(様式1!F37="","",様式1!F37)</f>
        <v/>
      </c>
      <c r="AC16" s="2525"/>
      <c r="AD16" s="2525"/>
      <c r="AE16" s="803" t="s">
        <v>848</v>
      </c>
      <c r="AF16" s="803"/>
      <c r="AG16" s="803"/>
      <c r="AH16" s="803"/>
      <c r="AI16" s="803"/>
      <c r="AJ16" s="803"/>
      <c r="AK16" s="804"/>
      <c r="AL16" s="805"/>
      <c r="AM16" s="791"/>
      <c r="AO16" s="779" t="s">
        <v>849</v>
      </c>
      <c r="AP16" s="774" t="str">
        <f>IF(様式1!J26&lt;&gt;"","○","")</f>
        <v/>
      </c>
      <c r="AQ16" s="774" t="str">
        <f t="shared" si="0"/>
        <v>15 電気関連分野</v>
      </c>
      <c r="AR16" s="774" t="str">
        <f t="shared" si="1"/>
        <v>15</v>
      </c>
    </row>
    <row r="17" spans="1:44" ht="26.25" customHeight="1" thickBot="1">
      <c r="A17" s="2469" t="s">
        <v>243</v>
      </c>
      <c r="B17" s="2470"/>
      <c r="C17" s="2470"/>
      <c r="D17" s="2470"/>
      <c r="E17" s="2471"/>
      <c r="F17" s="2472"/>
      <c r="G17" s="2473"/>
      <c r="H17" s="2473"/>
      <c r="I17" s="2473"/>
      <c r="J17" s="2473"/>
      <c r="K17" s="2473"/>
      <c r="L17" s="2473"/>
      <c r="M17" s="2473"/>
      <c r="N17" s="2473"/>
      <c r="O17" s="2473"/>
      <c r="P17" s="2473"/>
      <c r="Q17" s="2473"/>
      <c r="R17" s="2473"/>
      <c r="S17" s="2473"/>
      <c r="T17" s="2473"/>
      <c r="U17" s="2473"/>
      <c r="V17" s="2473"/>
      <c r="W17" s="2473"/>
      <c r="X17" s="2473"/>
      <c r="Y17" s="2473"/>
      <c r="Z17" s="2473"/>
      <c r="AA17" s="2473"/>
      <c r="AB17" s="2473"/>
      <c r="AC17" s="2473"/>
      <c r="AD17" s="2473"/>
      <c r="AE17" s="2473"/>
      <c r="AF17" s="2473"/>
      <c r="AG17" s="2473"/>
      <c r="AH17" s="2473"/>
      <c r="AI17" s="2473"/>
      <c r="AJ17" s="2473"/>
      <c r="AK17" s="2474"/>
      <c r="AL17" s="812"/>
      <c r="AM17" s="791"/>
      <c r="AO17" s="779" t="s">
        <v>850</v>
      </c>
      <c r="AP17" s="774" t="str">
        <f>IF(様式1!J27&lt;&gt;"","○","")</f>
        <v/>
      </c>
      <c r="AQ17" s="774" t="str">
        <f t="shared" si="0"/>
        <v>16 機械関連分野</v>
      </c>
      <c r="AR17" s="774" t="str">
        <f t="shared" si="1"/>
        <v>16</v>
      </c>
    </row>
    <row r="18" spans="1:44" ht="15" customHeight="1">
      <c r="A18" s="2431" t="s">
        <v>851</v>
      </c>
      <c r="B18" s="2432"/>
      <c r="C18" s="2432"/>
      <c r="D18" s="2432"/>
      <c r="E18" s="2432"/>
      <c r="F18" s="813"/>
      <c r="G18" s="2443" t="s">
        <v>852</v>
      </c>
      <c r="H18" s="2443"/>
      <c r="I18" s="2443"/>
      <c r="J18" s="2443"/>
      <c r="K18" s="2443"/>
      <c r="L18" s="813"/>
      <c r="M18" s="2443" t="s">
        <v>853</v>
      </c>
      <c r="N18" s="2443"/>
      <c r="O18" s="2443"/>
      <c r="P18" s="2443"/>
      <c r="Q18" s="2443"/>
      <c r="R18" s="2443"/>
      <c r="S18" s="2443"/>
      <c r="T18" s="813"/>
      <c r="U18" s="2444" t="s">
        <v>854</v>
      </c>
      <c r="V18" s="2444"/>
      <c r="W18" s="2444"/>
      <c r="X18" s="2444"/>
      <c r="Y18" s="2444"/>
      <c r="Z18" s="2444"/>
      <c r="AA18" s="813"/>
      <c r="AB18" s="2444" t="s">
        <v>855</v>
      </c>
      <c r="AC18" s="2444"/>
      <c r="AD18" s="2444"/>
      <c r="AE18" s="2444"/>
      <c r="AF18" s="2444"/>
      <c r="AG18" s="2444"/>
      <c r="AH18" s="787"/>
      <c r="AI18" s="787"/>
      <c r="AJ18" s="788"/>
      <c r="AK18" s="814"/>
      <c r="AL18" s="805"/>
      <c r="AM18" s="791"/>
      <c r="AO18" s="779" t="s">
        <v>856</v>
      </c>
      <c r="AP18" s="774" t="str">
        <f>IF(様式1!N23&lt;&gt;"","○","")</f>
        <v/>
      </c>
      <c r="AQ18" s="774" t="str">
        <f t="shared" si="0"/>
        <v>17 金属関連分野</v>
      </c>
      <c r="AR18" s="774" t="str">
        <f t="shared" si="1"/>
        <v>17</v>
      </c>
    </row>
    <row r="19" spans="1:44" ht="15" customHeight="1" thickBot="1">
      <c r="A19" s="2441"/>
      <c r="B19" s="2442"/>
      <c r="C19" s="2442"/>
      <c r="D19" s="2442"/>
      <c r="E19" s="2442"/>
      <c r="F19" s="815"/>
      <c r="G19" s="2445" t="s">
        <v>857</v>
      </c>
      <c r="H19" s="2445"/>
      <c r="I19" s="2445"/>
      <c r="J19" s="2445"/>
      <c r="K19" s="2445"/>
      <c r="L19" s="815"/>
      <c r="M19" s="2446" t="s">
        <v>858</v>
      </c>
      <c r="N19" s="2446"/>
      <c r="O19" s="2446"/>
      <c r="P19" s="2446"/>
      <c r="Q19" s="2446"/>
      <c r="R19" s="2446"/>
      <c r="S19" s="2446"/>
      <c r="T19" s="815"/>
      <c r="U19" s="816" t="s">
        <v>859</v>
      </c>
      <c r="V19" s="817"/>
      <c r="W19" s="818" t="s">
        <v>860</v>
      </c>
      <c r="X19" s="2447"/>
      <c r="Y19" s="2447"/>
      <c r="Z19" s="2447"/>
      <c r="AA19" s="2447"/>
      <c r="AB19" s="2447"/>
      <c r="AC19" s="2447"/>
      <c r="AD19" s="2447"/>
      <c r="AE19" s="2447"/>
      <c r="AF19" s="2447"/>
      <c r="AG19" s="2447"/>
      <c r="AH19" s="819" t="s">
        <v>861</v>
      </c>
      <c r="AI19" s="820"/>
      <c r="AJ19" s="817"/>
      <c r="AK19" s="821"/>
      <c r="AL19" s="805"/>
      <c r="AM19" s="791"/>
      <c r="AO19" s="779" t="s">
        <v>862</v>
      </c>
      <c r="AP19" s="774" t="str">
        <f>IF(様式1!N24&lt;&gt;"","○","")</f>
        <v/>
      </c>
      <c r="AQ19" s="774" t="str">
        <f t="shared" si="0"/>
        <v>18 建設関連分野</v>
      </c>
      <c r="AR19" s="774" t="str">
        <f t="shared" si="1"/>
        <v>18</v>
      </c>
    </row>
    <row r="20" spans="1:44" ht="32.25" customHeight="1" thickBot="1">
      <c r="A20" s="2448" t="s">
        <v>92</v>
      </c>
      <c r="B20" s="2449"/>
      <c r="C20" s="2449"/>
      <c r="D20" s="2449"/>
      <c r="E20" s="2449"/>
      <c r="F20" s="3935"/>
      <c r="G20" s="3936"/>
      <c r="H20" s="3936"/>
      <c r="I20" s="3936"/>
      <c r="J20" s="3936"/>
      <c r="K20" s="3936"/>
      <c r="L20" s="3936"/>
      <c r="M20" s="3936"/>
      <c r="N20" s="3936"/>
      <c r="O20" s="3936"/>
      <c r="P20" s="3936"/>
      <c r="Q20" s="3936"/>
      <c r="R20" s="3936"/>
      <c r="S20" s="3936"/>
      <c r="T20" s="3936"/>
      <c r="U20" s="3936"/>
      <c r="V20" s="3936"/>
      <c r="W20" s="3936"/>
      <c r="X20" s="3936"/>
      <c r="Y20" s="3936"/>
      <c r="Z20" s="3936"/>
      <c r="AA20" s="3936"/>
      <c r="AB20" s="3936"/>
      <c r="AC20" s="3936"/>
      <c r="AD20" s="3936"/>
      <c r="AE20" s="3936"/>
      <c r="AF20" s="3936"/>
      <c r="AG20" s="3936"/>
      <c r="AH20" s="3936"/>
      <c r="AI20" s="3936"/>
      <c r="AJ20" s="3936"/>
      <c r="AK20" s="3937"/>
      <c r="AL20" s="822" t="str">
        <f t="shared" ref="AL20" si="2">LEN(F20)&amp;" 文字(最大200文字)"</f>
        <v>0 文字(最大200文字)</v>
      </c>
      <c r="AM20" s="823" t="s">
        <v>863</v>
      </c>
      <c r="AN20" s="824" t="s">
        <v>864</v>
      </c>
      <c r="AO20" s="779" t="s">
        <v>865</v>
      </c>
      <c r="AP20" s="774" t="str">
        <f>IF(様式1!N25&lt;&gt;"","○","")</f>
        <v/>
      </c>
      <c r="AQ20" s="774" t="str">
        <f t="shared" si="0"/>
        <v>19 理容・美容関連分野</v>
      </c>
      <c r="AR20" s="774" t="str">
        <f t="shared" si="1"/>
        <v>19</v>
      </c>
    </row>
    <row r="21" spans="1:44" ht="15" customHeight="1">
      <c r="A21" s="2431" t="s">
        <v>93</v>
      </c>
      <c r="B21" s="2432"/>
      <c r="C21" s="2432"/>
      <c r="D21" s="2432"/>
      <c r="E21" s="2432"/>
      <c r="F21" s="2437" t="s">
        <v>866</v>
      </c>
      <c r="G21" s="2437"/>
      <c r="H21" s="2438"/>
      <c r="I21" s="2438"/>
      <c r="J21" s="2438"/>
      <c r="K21" s="2438"/>
      <c r="L21" s="2438"/>
      <c r="M21" s="2438"/>
      <c r="N21" s="2438"/>
      <c r="O21" s="2438"/>
      <c r="P21" s="2438"/>
      <c r="Q21" s="2438"/>
      <c r="R21" s="2438"/>
      <c r="S21" s="2438"/>
      <c r="T21" s="2438"/>
      <c r="U21" s="2439" t="s">
        <v>867</v>
      </c>
      <c r="V21" s="2439"/>
      <c r="W21" s="2439"/>
      <c r="X21" s="2439"/>
      <c r="Y21" s="2438"/>
      <c r="Z21" s="2438"/>
      <c r="AA21" s="2438"/>
      <c r="AB21" s="2438"/>
      <c r="AC21" s="2438"/>
      <c r="AD21" s="2438"/>
      <c r="AE21" s="2438"/>
      <c r="AF21" s="2438"/>
      <c r="AG21" s="786" t="s">
        <v>861</v>
      </c>
      <c r="AH21" s="825"/>
      <c r="AI21" s="826" t="s">
        <v>399</v>
      </c>
      <c r="AJ21" s="788"/>
      <c r="AK21" s="814"/>
      <c r="AL21" s="2440" t="str">
        <f>LEN(AN21)&amp;" 文字(最大100文字)"</f>
        <v>0 文字(最大100文字)</v>
      </c>
      <c r="AM21" s="827" t="str">
        <f t="shared" ref="AM21:AM25" si="3">IF(H21="","",IF(AH21="✔",DBCS(CONCATENATE(H21,"　",Y21,"（任意）")),DBCS(CONCATENATE(H21,"　",Y21))))</f>
        <v/>
      </c>
      <c r="AN21" s="2427" t="str">
        <f>SUBSTITUTE(TRIM(CONCATENATE(AM21," ",AM22," ",AM23," ",AM24," ",AM25))," ","、")</f>
        <v/>
      </c>
      <c r="AO21" s="779" t="s">
        <v>868</v>
      </c>
      <c r="AP21" s="774" t="str">
        <f>IF(様式1!N26&lt;&gt;"","○","")</f>
        <v/>
      </c>
      <c r="AQ21" s="774" t="str">
        <f t="shared" si="0"/>
        <v>20 その他分野</v>
      </c>
      <c r="AR21" s="774" t="str">
        <f t="shared" si="1"/>
        <v>20</v>
      </c>
    </row>
    <row r="22" spans="1:44" ht="15" customHeight="1">
      <c r="A22" s="2433"/>
      <c r="B22" s="2434"/>
      <c r="C22" s="2434"/>
      <c r="D22" s="2434"/>
      <c r="E22" s="2434"/>
      <c r="F22" s="2288" t="s">
        <v>866</v>
      </c>
      <c r="G22" s="2288"/>
      <c r="H22" s="2430"/>
      <c r="I22" s="2430"/>
      <c r="J22" s="2430"/>
      <c r="K22" s="2430"/>
      <c r="L22" s="2430"/>
      <c r="M22" s="2430"/>
      <c r="N22" s="2430"/>
      <c r="O22" s="2430"/>
      <c r="P22" s="2430"/>
      <c r="Q22" s="2430"/>
      <c r="R22" s="2430"/>
      <c r="S22" s="2430"/>
      <c r="T22" s="2430"/>
      <c r="U22" s="2277" t="s">
        <v>869</v>
      </c>
      <c r="V22" s="2277"/>
      <c r="W22" s="2277"/>
      <c r="X22" s="2277"/>
      <c r="Y22" s="2430"/>
      <c r="Z22" s="2430"/>
      <c r="AA22" s="2430"/>
      <c r="AB22" s="2430"/>
      <c r="AC22" s="2430"/>
      <c r="AD22" s="2430"/>
      <c r="AE22" s="2430"/>
      <c r="AF22" s="2430"/>
      <c r="AG22" s="793" t="s">
        <v>870</v>
      </c>
      <c r="AH22" s="828"/>
      <c r="AI22" s="829" t="s">
        <v>399</v>
      </c>
      <c r="AJ22" s="830"/>
      <c r="AK22" s="831"/>
      <c r="AL22" s="2440"/>
      <c r="AM22" s="832" t="str">
        <f t="shared" si="3"/>
        <v/>
      </c>
      <c r="AN22" s="2428"/>
    </row>
    <row r="23" spans="1:44" ht="15" customHeight="1">
      <c r="A23" s="2433"/>
      <c r="B23" s="2434"/>
      <c r="C23" s="2434"/>
      <c r="D23" s="2434"/>
      <c r="E23" s="2434"/>
      <c r="F23" s="2288" t="s">
        <v>866</v>
      </c>
      <c r="G23" s="2288"/>
      <c r="H23" s="2430"/>
      <c r="I23" s="2430"/>
      <c r="J23" s="2430"/>
      <c r="K23" s="2430"/>
      <c r="L23" s="2430"/>
      <c r="M23" s="2430"/>
      <c r="N23" s="2430"/>
      <c r="O23" s="2430"/>
      <c r="P23" s="2430"/>
      <c r="Q23" s="2430"/>
      <c r="R23" s="2430"/>
      <c r="S23" s="2430"/>
      <c r="T23" s="2430"/>
      <c r="U23" s="2277" t="s">
        <v>869</v>
      </c>
      <c r="V23" s="2277"/>
      <c r="W23" s="2277"/>
      <c r="X23" s="2277"/>
      <c r="Y23" s="2430"/>
      <c r="Z23" s="2430"/>
      <c r="AA23" s="2430"/>
      <c r="AB23" s="2430"/>
      <c r="AC23" s="2430"/>
      <c r="AD23" s="2430"/>
      <c r="AE23" s="2430"/>
      <c r="AF23" s="2430"/>
      <c r="AG23" s="793" t="s">
        <v>870</v>
      </c>
      <c r="AH23" s="828"/>
      <c r="AI23" s="829" t="s">
        <v>399</v>
      </c>
      <c r="AJ23" s="830"/>
      <c r="AK23" s="831"/>
      <c r="AL23" s="2440"/>
      <c r="AM23" s="832" t="str">
        <f t="shared" si="3"/>
        <v/>
      </c>
      <c r="AN23" s="2428"/>
      <c r="AQ23" s="774" t="str">
        <f>VLOOKUP("○",AP1:AQ21,2,FALSE)</f>
        <v>00 基礎分野</v>
      </c>
      <c r="AR23" s="774" t="str">
        <f>VLOOKUP("○",AP1:AR21,3,FALSE)</f>
        <v>00</v>
      </c>
    </row>
    <row r="24" spans="1:44" ht="15" customHeight="1">
      <c r="A24" s="2433"/>
      <c r="B24" s="2434"/>
      <c r="C24" s="2434"/>
      <c r="D24" s="2434"/>
      <c r="E24" s="2434"/>
      <c r="F24" s="2288" t="s">
        <v>866</v>
      </c>
      <c r="G24" s="2288"/>
      <c r="H24" s="2430"/>
      <c r="I24" s="2430"/>
      <c r="J24" s="2430"/>
      <c r="K24" s="2430"/>
      <c r="L24" s="2430"/>
      <c r="M24" s="2430"/>
      <c r="N24" s="2430"/>
      <c r="O24" s="2430"/>
      <c r="P24" s="2430"/>
      <c r="Q24" s="2430"/>
      <c r="R24" s="2430"/>
      <c r="S24" s="2430"/>
      <c r="T24" s="2430"/>
      <c r="U24" s="2277" t="s">
        <v>869</v>
      </c>
      <c r="V24" s="2277"/>
      <c r="W24" s="2277"/>
      <c r="X24" s="2277"/>
      <c r="Y24" s="2430"/>
      <c r="Z24" s="2430"/>
      <c r="AA24" s="2430"/>
      <c r="AB24" s="2430"/>
      <c r="AC24" s="2430"/>
      <c r="AD24" s="2430"/>
      <c r="AE24" s="2430"/>
      <c r="AF24" s="2430"/>
      <c r="AG24" s="793" t="s">
        <v>870</v>
      </c>
      <c r="AH24" s="828"/>
      <c r="AI24" s="829" t="s">
        <v>399</v>
      </c>
      <c r="AJ24" s="830"/>
      <c r="AK24" s="831"/>
      <c r="AL24" s="2440"/>
      <c r="AM24" s="832" t="str">
        <f t="shared" si="3"/>
        <v/>
      </c>
      <c r="AN24" s="2428"/>
    </row>
    <row r="25" spans="1:44" ht="15" customHeight="1" thickBot="1">
      <c r="A25" s="2435"/>
      <c r="B25" s="2436"/>
      <c r="C25" s="2436"/>
      <c r="D25" s="2436"/>
      <c r="E25" s="2436"/>
      <c r="F25" s="2288" t="s">
        <v>866</v>
      </c>
      <c r="G25" s="2288"/>
      <c r="H25" s="2430"/>
      <c r="I25" s="2430"/>
      <c r="J25" s="2430"/>
      <c r="K25" s="2430"/>
      <c r="L25" s="2430"/>
      <c r="M25" s="2430"/>
      <c r="N25" s="2430"/>
      <c r="O25" s="2430"/>
      <c r="P25" s="2430"/>
      <c r="Q25" s="2430"/>
      <c r="R25" s="2430"/>
      <c r="S25" s="2430"/>
      <c r="T25" s="2430"/>
      <c r="U25" s="2277" t="s">
        <v>869</v>
      </c>
      <c r="V25" s="2277"/>
      <c r="W25" s="2277"/>
      <c r="X25" s="2277"/>
      <c r="Y25" s="2430"/>
      <c r="Z25" s="2430"/>
      <c r="AA25" s="2430"/>
      <c r="AB25" s="2430"/>
      <c r="AC25" s="2430"/>
      <c r="AD25" s="2430"/>
      <c r="AE25" s="2430"/>
      <c r="AF25" s="2430"/>
      <c r="AG25" s="1371" t="s">
        <v>870</v>
      </c>
      <c r="AH25" s="1372"/>
      <c r="AI25" s="829" t="s">
        <v>399</v>
      </c>
      <c r="AJ25" s="830"/>
      <c r="AK25" s="831"/>
      <c r="AL25" s="2440"/>
      <c r="AM25" s="833" t="str">
        <f t="shared" si="3"/>
        <v/>
      </c>
      <c r="AN25" s="2429"/>
    </row>
    <row r="26" spans="1:44" s="1483" customFormat="1" ht="22.5" customHeight="1">
      <c r="A26" s="2505" t="s">
        <v>1696</v>
      </c>
      <c r="B26" s="2506"/>
      <c r="C26" s="2506"/>
      <c r="D26" s="2506"/>
      <c r="E26" s="2506"/>
      <c r="F26" s="2506"/>
      <c r="G26" s="2506"/>
      <c r="H26" s="2506"/>
      <c r="I26" s="2506"/>
      <c r="J26" s="2506"/>
      <c r="K26" s="2506"/>
      <c r="L26" s="2506"/>
      <c r="M26" s="2506"/>
      <c r="N26" s="2506"/>
      <c r="O26" s="2506"/>
      <c r="P26" s="2506"/>
      <c r="Q26" s="2506"/>
      <c r="R26" s="2506"/>
      <c r="S26" s="2506"/>
      <c r="T26" s="2506"/>
      <c r="U26" s="2506"/>
      <c r="V26" s="2506"/>
      <c r="W26" s="2506"/>
      <c r="X26" s="2506"/>
      <c r="Y26" s="2506"/>
      <c r="Z26" s="2506"/>
      <c r="AA26" s="2506"/>
      <c r="AB26" s="2506"/>
      <c r="AC26" s="2506"/>
      <c r="AD26" s="2506"/>
      <c r="AE26" s="2506"/>
      <c r="AF26" s="2506"/>
      <c r="AG26" s="2506"/>
      <c r="AH26" s="1679"/>
      <c r="AI26" s="1680"/>
      <c r="AJ26" s="1681"/>
      <c r="AK26" s="1690"/>
      <c r="AL26" s="1682"/>
      <c r="AM26" s="1683"/>
      <c r="AO26" s="1684"/>
    </row>
    <row r="27" spans="1:44" s="1483" customFormat="1" ht="22.5" customHeight="1">
      <c r="A27" s="2507" t="s">
        <v>1697</v>
      </c>
      <c r="B27" s="2508"/>
      <c r="C27" s="2508"/>
      <c r="D27" s="2508"/>
      <c r="E27" s="2508"/>
      <c r="F27" s="2508"/>
      <c r="G27" s="2508"/>
      <c r="H27" s="2508"/>
      <c r="I27" s="2508"/>
      <c r="J27" s="2508"/>
      <c r="K27" s="2508"/>
      <c r="L27" s="2508"/>
      <c r="M27" s="2508"/>
      <c r="N27" s="2508"/>
      <c r="O27" s="2508"/>
      <c r="P27" s="2508"/>
      <c r="Q27" s="2508"/>
      <c r="R27" s="2508"/>
      <c r="S27" s="2508"/>
      <c r="T27" s="2508"/>
      <c r="U27" s="2508"/>
      <c r="V27" s="2508"/>
      <c r="W27" s="2508"/>
      <c r="X27" s="2508"/>
      <c r="Y27" s="2508"/>
      <c r="Z27" s="2508"/>
      <c r="AA27" s="2508"/>
      <c r="AB27" s="2508"/>
      <c r="AC27" s="2508"/>
      <c r="AD27" s="2508"/>
      <c r="AE27" s="2508"/>
      <c r="AF27" s="2508"/>
      <c r="AG27" s="2508"/>
      <c r="AH27" s="1685"/>
      <c r="AI27" s="1686"/>
      <c r="AJ27" s="1687"/>
      <c r="AK27" s="1688"/>
      <c r="AL27" s="1689"/>
      <c r="AM27" s="1683"/>
      <c r="AO27" s="1684"/>
    </row>
    <row r="28" spans="1:44" s="1483" customFormat="1" ht="24" customHeight="1">
      <c r="A28" s="2507" t="s">
        <v>1504</v>
      </c>
      <c r="B28" s="2508"/>
      <c r="C28" s="2508"/>
      <c r="D28" s="2508"/>
      <c r="E28" s="2508"/>
      <c r="F28" s="2508"/>
      <c r="G28" s="2508"/>
      <c r="H28" s="2508"/>
      <c r="I28" s="2508"/>
      <c r="J28" s="2508"/>
      <c r="K28" s="2508"/>
      <c r="L28" s="2508"/>
      <c r="M28" s="2508"/>
      <c r="N28" s="2508"/>
      <c r="O28" s="2508"/>
      <c r="P28" s="2508"/>
      <c r="Q28" s="2508"/>
      <c r="R28" s="2508"/>
      <c r="S28" s="2508"/>
      <c r="T28" s="2508"/>
      <c r="U28" s="2508"/>
      <c r="V28" s="2508"/>
      <c r="W28" s="2508"/>
      <c r="X28" s="2508"/>
      <c r="Y28" s="2508"/>
      <c r="Z28" s="2508"/>
      <c r="AA28" s="2508"/>
      <c r="AB28" s="2508"/>
      <c r="AC28" s="2508"/>
      <c r="AD28" s="2508"/>
      <c r="AE28" s="2508"/>
      <c r="AF28" s="2508"/>
      <c r="AG28" s="2508"/>
      <c r="AH28" s="1685"/>
      <c r="AI28" s="1686"/>
      <c r="AJ28" s="1687"/>
      <c r="AK28" s="1688"/>
      <c r="AL28" s="1689"/>
      <c r="AM28" s="1683"/>
      <c r="AO28" s="1684"/>
    </row>
    <row r="29" spans="1:44" ht="30" customHeight="1">
      <c r="A29" s="2303" t="s">
        <v>871</v>
      </c>
      <c r="B29" s="2305" t="s">
        <v>872</v>
      </c>
      <c r="C29" s="2306"/>
      <c r="D29" s="2306"/>
      <c r="E29" s="2307"/>
      <c r="F29" s="2308"/>
      <c r="G29" s="2309"/>
      <c r="H29" s="2309"/>
      <c r="I29" s="2309"/>
      <c r="J29" s="2309"/>
      <c r="K29" s="2309"/>
      <c r="L29" s="2309"/>
      <c r="M29" s="2309"/>
      <c r="N29" s="2309"/>
      <c r="O29" s="2309"/>
      <c r="P29" s="2309"/>
      <c r="Q29" s="2309"/>
      <c r="R29" s="2309"/>
      <c r="S29" s="2309"/>
      <c r="T29" s="2309"/>
      <c r="U29" s="2309"/>
      <c r="V29" s="2309"/>
      <c r="W29" s="2309"/>
      <c r="X29" s="2309"/>
      <c r="Y29" s="2309"/>
      <c r="Z29" s="2309"/>
      <c r="AA29" s="2309"/>
      <c r="AB29" s="2309"/>
      <c r="AC29" s="2309"/>
      <c r="AD29" s="2309"/>
      <c r="AE29" s="2309"/>
      <c r="AF29" s="2309"/>
      <c r="AG29" s="2309"/>
      <c r="AH29" s="2309"/>
      <c r="AI29" s="2309"/>
      <c r="AJ29" s="2309"/>
      <c r="AK29" s="2310"/>
      <c r="AL29" s="822" t="str">
        <f>LEN(F29)&amp;" 文字(最大250文字)"</f>
        <v>0 文字(最大250文字)</v>
      </c>
      <c r="AM29" s="791"/>
    </row>
    <row r="30" spans="1:44" ht="15" customHeight="1">
      <c r="A30" s="2303"/>
      <c r="B30" s="2311" t="s">
        <v>94</v>
      </c>
      <c r="C30" s="2312"/>
      <c r="D30" s="2312"/>
      <c r="E30" s="2312"/>
      <c r="F30" s="2312"/>
      <c r="G30" s="2312"/>
      <c r="H30" s="2312"/>
      <c r="I30" s="2312"/>
      <c r="J30" s="2313"/>
      <c r="K30" s="2286" t="s">
        <v>873</v>
      </c>
      <c r="L30" s="2286"/>
      <c r="M30" s="2286"/>
      <c r="N30" s="2286"/>
      <c r="O30" s="2286"/>
      <c r="P30" s="2286"/>
      <c r="Q30" s="2286"/>
      <c r="R30" s="2286"/>
      <c r="S30" s="2286"/>
      <c r="T30" s="2286"/>
      <c r="U30" s="2286"/>
      <c r="V30" s="2286"/>
      <c r="W30" s="2286"/>
      <c r="X30" s="2286"/>
      <c r="Y30" s="2286"/>
      <c r="Z30" s="2286"/>
      <c r="AA30" s="2286"/>
      <c r="AB30" s="2286"/>
      <c r="AC30" s="2286"/>
      <c r="AD30" s="2286"/>
      <c r="AE30" s="2286"/>
      <c r="AF30" s="2286"/>
      <c r="AG30" s="2286"/>
      <c r="AH30" s="2286"/>
      <c r="AI30" s="2317" t="s">
        <v>91</v>
      </c>
      <c r="AJ30" s="2317"/>
      <c r="AK30" s="2318"/>
      <c r="AL30" s="780"/>
      <c r="AM30" s="791"/>
    </row>
    <row r="31" spans="1:44" ht="21.95" customHeight="1">
      <c r="A31" s="2303"/>
      <c r="B31" s="2315" t="s">
        <v>807</v>
      </c>
      <c r="C31" s="2421" t="s">
        <v>874</v>
      </c>
      <c r="D31" s="2424"/>
      <c r="E31" s="2425"/>
      <c r="F31" s="2425"/>
      <c r="G31" s="2425"/>
      <c r="H31" s="2425"/>
      <c r="I31" s="2425"/>
      <c r="J31" s="2426"/>
      <c r="K31" s="2394"/>
      <c r="L31" s="2394"/>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5"/>
      <c r="AI31" s="2385"/>
      <c r="AJ31" s="2385"/>
      <c r="AK31" s="2386"/>
      <c r="AL31" s="99" t="str">
        <f>TEXT(G16,0)</f>
        <v>0</v>
      </c>
      <c r="AM31" s="891" t="s">
        <v>930</v>
      </c>
      <c r="AN31" s="50" t="str">
        <f>TEXT(I16,0)</f>
        <v>0</v>
      </c>
      <c r="AO31" s="50" t="str">
        <f>IF(I16&lt;10,AL31&amp;AM31&amp;"0"&amp;AN31,AL31&amp;AM31&amp;AN31)</f>
        <v>0:00</v>
      </c>
    </row>
    <row r="32" spans="1:44" ht="21.95" customHeight="1">
      <c r="A32" s="2303"/>
      <c r="B32" s="2315"/>
      <c r="C32" s="2422"/>
      <c r="D32" s="2412"/>
      <c r="E32" s="2408"/>
      <c r="F32" s="2408"/>
      <c r="G32" s="2408"/>
      <c r="H32" s="2408"/>
      <c r="I32" s="2408"/>
      <c r="J32" s="2409"/>
      <c r="K32" s="2399"/>
      <c r="L32" s="2399"/>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400"/>
      <c r="AI32" s="2389"/>
      <c r="AJ32" s="2389"/>
      <c r="AK32" s="2390"/>
      <c r="AL32" s="99" t="str">
        <f>TEXT(L16,0)</f>
        <v>0</v>
      </c>
      <c r="AM32" s="891" t="s">
        <v>930</v>
      </c>
      <c r="AN32" s="50" t="str">
        <f>TEXT(N16,0)</f>
        <v>0</v>
      </c>
      <c r="AO32" s="50" t="str">
        <f>IF(N16&lt;10,AL32&amp;AM32&amp;"0"&amp;AN32,AL32&amp;AM32&amp;AN32)</f>
        <v>0:00</v>
      </c>
    </row>
    <row r="33" spans="1:40" ht="21.95" customHeight="1" thickBot="1">
      <c r="A33" s="2303"/>
      <c r="B33" s="2315"/>
      <c r="C33" s="2422"/>
      <c r="D33" s="2412"/>
      <c r="E33" s="2408"/>
      <c r="F33" s="2408"/>
      <c r="G33" s="2408"/>
      <c r="H33" s="2408"/>
      <c r="I33" s="2408"/>
      <c r="J33" s="2409"/>
      <c r="K33" s="2399"/>
      <c r="L33" s="2399"/>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400"/>
      <c r="AI33" s="2389"/>
      <c r="AJ33" s="2389"/>
      <c r="AK33" s="2390"/>
      <c r="AL33" s="834"/>
      <c r="AM33" s="2260" t="s">
        <v>1315</v>
      </c>
      <c r="AN33" s="2261"/>
    </row>
    <row r="34" spans="1:40" ht="21.95" customHeight="1">
      <c r="A34" s="2303"/>
      <c r="B34" s="2315"/>
      <c r="C34" s="2423"/>
      <c r="D34" s="2420"/>
      <c r="E34" s="2418"/>
      <c r="F34" s="2418"/>
      <c r="G34" s="2418"/>
      <c r="H34" s="2418"/>
      <c r="I34" s="2418"/>
      <c r="J34" s="2419"/>
      <c r="K34" s="2404"/>
      <c r="L34" s="2404"/>
      <c r="M34" s="2404"/>
      <c r="N34" s="2404"/>
      <c r="O34" s="2404"/>
      <c r="P34" s="2404"/>
      <c r="Q34" s="2404"/>
      <c r="R34" s="2404"/>
      <c r="S34" s="2404"/>
      <c r="T34" s="2404"/>
      <c r="U34" s="2404"/>
      <c r="V34" s="2404"/>
      <c r="W34" s="2404"/>
      <c r="X34" s="2404"/>
      <c r="Y34" s="2404"/>
      <c r="Z34" s="2404"/>
      <c r="AA34" s="2404"/>
      <c r="AB34" s="2404"/>
      <c r="AC34" s="2404"/>
      <c r="AD34" s="2404"/>
      <c r="AE34" s="2404"/>
      <c r="AF34" s="2404"/>
      <c r="AG34" s="2404"/>
      <c r="AH34" s="2405"/>
      <c r="AI34" s="2387"/>
      <c r="AJ34" s="2387"/>
      <c r="AK34" s="2388"/>
      <c r="AL34" s="834"/>
      <c r="AM34" s="1533" t="s">
        <v>1316</v>
      </c>
      <c r="AN34" s="1534" t="s">
        <v>1317</v>
      </c>
    </row>
    <row r="35" spans="1:40" ht="21.75" customHeight="1">
      <c r="A35" s="2303"/>
      <c r="B35" s="2315"/>
      <c r="C35" s="2314" t="s">
        <v>875</v>
      </c>
      <c r="D35" s="2406"/>
      <c r="E35" s="2406"/>
      <c r="F35" s="2406"/>
      <c r="G35" s="2406"/>
      <c r="H35" s="2406"/>
      <c r="I35" s="2406"/>
      <c r="J35" s="2407"/>
      <c r="K35" s="2394"/>
      <c r="L35" s="2394"/>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5"/>
      <c r="AI35" s="2385"/>
      <c r="AJ35" s="2385"/>
      <c r="AK35" s="2386"/>
      <c r="AL35" s="834"/>
      <c r="AM35" s="1535" t="s">
        <v>1318</v>
      </c>
      <c r="AN35" s="1536" t="s">
        <v>1319</v>
      </c>
    </row>
    <row r="36" spans="1:40" ht="21.75" customHeight="1">
      <c r="A36" s="2303"/>
      <c r="B36" s="2315"/>
      <c r="C36" s="2315"/>
      <c r="D36" s="2408"/>
      <c r="E36" s="2408"/>
      <c r="F36" s="2408"/>
      <c r="G36" s="2408"/>
      <c r="H36" s="2408"/>
      <c r="I36" s="2408"/>
      <c r="J36" s="2409"/>
      <c r="K36" s="2399"/>
      <c r="L36" s="2399"/>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400"/>
      <c r="AI36" s="2389"/>
      <c r="AJ36" s="2389"/>
      <c r="AK36" s="2390"/>
      <c r="AL36" s="834"/>
      <c r="AM36" s="1535" t="s">
        <v>1320</v>
      </c>
      <c r="AN36" s="1536" t="s">
        <v>1321</v>
      </c>
    </row>
    <row r="37" spans="1:40" ht="21.75" customHeight="1">
      <c r="A37" s="2303"/>
      <c r="B37" s="2315"/>
      <c r="C37" s="2315"/>
      <c r="D37" s="2408"/>
      <c r="E37" s="2408"/>
      <c r="F37" s="2408"/>
      <c r="G37" s="2408"/>
      <c r="H37" s="2408"/>
      <c r="I37" s="2408"/>
      <c r="J37" s="2409"/>
      <c r="K37" s="2399"/>
      <c r="L37" s="2399"/>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400"/>
      <c r="AI37" s="2389"/>
      <c r="AJ37" s="2389"/>
      <c r="AK37" s="2390"/>
      <c r="AL37" s="834"/>
      <c r="AM37" s="1537" t="s">
        <v>1322</v>
      </c>
      <c r="AN37" s="1538" t="s">
        <v>1323</v>
      </c>
    </row>
    <row r="38" spans="1:40" ht="21.75" customHeight="1" thickBot="1">
      <c r="A38" s="2303"/>
      <c r="B38" s="2315"/>
      <c r="C38" s="2316"/>
      <c r="D38" s="2408"/>
      <c r="E38" s="2408"/>
      <c r="F38" s="2408"/>
      <c r="G38" s="2408"/>
      <c r="H38" s="2408"/>
      <c r="I38" s="2408"/>
      <c r="J38" s="2409"/>
      <c r="K38" s="2399"/>
      <c r="L38" s="239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400"/>
      <c r="AI38" s="2389"/>
      <c r="AJ38" s="2389"/>
      <c r="AK38" s="2390"/>
      <c r="AL38" s="834"/>
      <c r="AM38" s="1539" t="s">
        <v>1324</v>
      </c>
      <c r="AN38" s="1540" t="s">
        <v>1325</v>
      </c>
    </row>
    <row r="39" spans="1:40" ht="21" customHeight="1">
      <c r="A39" s="2303"/>
      <c r="B39" s="2315"/>
      <c r="C39" s="2314" t="s">
        <v>810</v>
      </c>
      <c r="D39" s="2406"/>
      <c r="E39" s="2406"/>
      <c r="F39" s="2406"/>
      <c r="G39" s="2406"/>
      <c r="H39" s="2406"/>
      <c r="I39" s="2406"/>
      <c r="J39" s="2407"/>
      <c r="K39" s="2394"/>
      <c r="L39" s="2394"/>
      <c r="M39" s="2394"/>
      <c r="N39" s="2394"/>
      <c r="O39" s="2394"/>
      <c r="P39" s="2394"/>
      <c r="Q39" s="2394"/>
      <c r="R39" s="2394"/>
      <c r="S39" s="2394"/>
      <c r="T39" s="2394"/>
      <c r="U39" s="2394"/>
      <c r="V39" s="2394"/>
      <c r="W39" s="2394"/>
      <c r="X39" s="2394"/>
      <c r="Y39" s="2394"/>
      <c r="Z39" s="2394"/>
      <c r="AA39" s="2394"/>
      <c r="AB39" s="2394"/>
      <c r="AC39" s="2394"/>
      <c r="AD39" s="2394"/>
      <c r="AE39" s="2394"/>
      <c r="AF39" s="2394"/>
      <c r="AG39" s="2394"/>
      <c r="AH39" s="2395"/>
      <c r="AI39" s="2385"/>
      <c r="AJ39" s="2385"/>
      <c r="AK39" s="2386"/>
      <c r="AL39" s="834"/>
      <c r="AM39" s="791"/>
    </row>
    <row r="40" spans="1:40" ht="21" customHeight="1">
      <c r="A40" s="2303"/>
      <c r="B40" s="2315"/>
      <c r="C40" s="2315"/>
      <c r="D40" s="2408"/>
      <c r="E40" s="2408"/>
      <c r="F40" s="2408"/>
      <c r="G40" s="2408"/>
      <c r="H40" s="2408"/>
      <c r="I40" s="2408"/>
      <c r="J40" s="2409"/>
      <c r="K40" s="2410"/>
      <c r="L40" s="2410"/>
      <c r="M40" s="2410"/>
      <c r="N40" s="2410"/>
      <c r="O40" s="2410"/>
      <c r="P40" s="2410"/>
      <c r="Q40" s="2410"/>
      <c r="R40" s="2410"/>
      <c r="S40" s="2410"/>
      <c r="T40" s="2410"/>
      <c r="U40" s="2410"/>
      <c r="V40" s="2410"/>
      <c r="W40" s="2410"/>
      <c r="X40" s="2410"/>
      <c r="Y40" s="2410"/>
      <c r="Z40" s="2410"/>
      <c r="AA40" s="2410"/>
      <c r="AB40" s="2410"/>
      <c r="AC40" s="2410"/>
      <c r="AD40" s="2410"/>
      <c r="AE40" s="2410"/>
      <c r="AF40" s="2410"/>
      <c r="AG40" s="2410"/>
      <c r="AH40" s="2411"/>
      <c r="AI40" s="2389"/>
      <c r="AJ40" s="2389"/>
      <c r="AK40" s="2390"/>
      <c r="AL40" s="834"/>
      <c r="AM40" s="791"/>
    </row>
    <row r="41" spans="1:40" ht="21" customHeight="1">
      <c r="A41" s="2303"/>
      <c r="B41" s="2315"/>
      <c r="C41" s="2315"/>
      <c r="D41" s="2412"/>
      <c r="E41" s="2408"/>
      <c r="F41" s="2408"/>
      <c r="G41" s="2408"/>
      <c r="H41" s="2408"/>
      <c r="I41" s="2408"/>
      <c r="J41" s="2409"/>
      <c r="K41" s="2411"/>
      <c r="L41" s="2413"/>
      <c r="M41" s="2413"/>
      <c r="N41" s="2413"/>
      <c r="O41" s="2413"/>
      <c r="P41" s="2413"/>
      <c r="Q41" s="2413"/>
      <c r="R41" s="2413"/>
      <c r="S41" s="2413"/>
      <c r="T41" s="2413"/>
      <c r="U41" s="2413"/>
      <c r="V41" s="2413"/>
      <c r="W41" s="2413"/>
      <c r="X41" s="2413"/>
      <c r="Y41" s="2413"/>
      <c r="Z41" s="2413"/>
      <c r="AA41" s="2413"/>
      <c r="AB41" s="2413"/>
      <c r="AC41" s="2413"/>
      <c r="AD41" s="2413"/>
      <c r="AE41" s="2413"/>
      <c r="AF41" s="2413"/>
      <c r="AG41" s="2413"/>
      <c r="AH41" s="2414"/>
      <c r="AI41" s="2415"/>
      <c r="AJ41" s="2416"/>
      <c r="AK41" s="2417"/>
      <c r="AL41" s="834"/>
      <c r="AM41" s="791"/>
    </row>
    <row r="42" spans="1:40" ht="21" customHeight="1">
      <c r="A42" s="2303"/>
      <c r="B42" s="2315"/>
      <c r="C42" s="2316"/>
      <c r="D42" s="2418"/>
      <c r="E42" s="2418"/>
      <c r="F42" s="2418"/>
      <c r="G42" s="2418"/>
      <c r="H42" s="2418"/>
      <c r="I42" s="2418"/>
      <c r="J42" s="2419"/>
      <c r="K42" s="2404"/>
      <c r="L42" s="2404"/>
      <c r="M42" s="2404"/>
      <c r="N42" s="2404"/>
      <c r="O42" s="2404"/>
      <c r="P42" s="2404"/>
      <c r="Q42" s="2404"/>
      <c r="R42" s="2404"/>
      <c r="S42" s="2404"/>
      <c r="T42" s="2404"/>
      <c r="U42" s="2404"/>
      <c r="V42" s="2404"/>
      <c r="W42" s="2404"/>
      <c r="X42" s="2404"/>
      <c r="Y42" s="2404"/>
      <c r="Z42" s="2404"/>
      <c r="AA42" s="2404"/>
      <c r="AB42" s="2404"/>
      <c r="AC42" s="2404"/>
      <c r="AD42" s="2404"/>
      <c r="AE42" s="2404"/>
      <c r="AF42" s="2404"/>
      <c r="AG42" s="2404"/>
      <c r="AH42" s="2405"/>
      <c r="AI42" s="2387"/>
      <c r="AJ42" s="2387"/>
      <c r="AK42" s="2388"/>
      <c r="AL42" s="834"/>
      <c r="AM42" s="791"/>
    </row>
    <row r="43" spans="1:40" ht="22.5" customHeight="1">
      <c r="A43" s="2303"/>
      <c r="B43" s="2315"/>
      <c r="C43" s="2314" t="s">
        <v>811</v>
      </c>
      <c r="D43" s="2406"/>
      <c r="E43" s="2406"/>
      <c r="F43" s="2406"/>
      <c r="G43" s="2406"/>
      <c r="H43" s="2406"/>
      <c r="I43" s="2406"/>
      <c r="J43" s="2407"/>
      <c r="K43" s="2394"/>
      <c r="L43" s="2394"/>
      <c r="M43" s="2394"/>
      <c r="N43" s="2394"/>
      <c r="O43" s="2394"/>
      <c r="P43" s="2394"/>
      <c r="Q43" s="2394"/>
      <c r="R43" s="2394"/>
      <c r="S43" s="2394"/>
      <c r="T43" s="2394"/>
      <c r="U43" s="2394"/>
      <c r="V43" s="2394"/>
      <c r="W43" s="2394"/>
      <c r="X43" s="2394"/>
      <c r="Y43" s="2394"/>
      <c r="Z43" s="2394"/>
      <c r="AA43" s="2394"/>
      <c r="AB43" s="2394"/>
      <c r="AC43" s="2394"/>
      <c r="AD43" s="2394"/>
      <c r="AE43" s="2394"/>
      <c r="AF43" s="2394"/>
      <c r="AG43" s="2394"/>
      <c r="AH43" s="2395"/>
      <c r="AI43" s="2385"/>
      <c r="AJ43" s="2385"/>
      <c r="AK43" s="2386"/>
      <c r="AL43" s="834"/>
      <c r="AM43" s="791"/>
    </row>
    <row r="44" spans="1:40" ht="22.5" customHeight="1">
      <c r="A44" s="2303"/>
      <c r="B44" s="2315"/>
      <c r="C44" s="2315"/>
      <c r="D44" s="2408"/>
      <c r="E44" s="2408"/>
      <c r="F44" s="2408"/>
      <c r="G44" s="2408"/>
      <c r="H44" s="2408"/>
      <c r="I44" s="2408"/>
      <c r="J44" s="2409"/>
      <c r="K44" s="2399"/>
      <c r="L44" s="2399"/>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400"/>
      <c r="AI44" s="2389"/>
      <c r="AJ44" s="2389"/>
      <c r="AK44" s="2390"/>
      <c r="AL44" s="834"/>
      <c r="AM44" s="791"/>
    </row>
    <row r="45" spans="1:40" ht="22.5" customHeight="1">
      <c r="A45" s="2303"/>
      <c r="B45" s="2315"/>
      <c r="C45" s="2315"/>
      <c r="D45" s="2408"/>
      <c r="E45" s="2408"/>
      <c r="F45" s="2408"/>
      <c r="G45" s="2408"/>
      <c r="H45" s="2408"/>
      <c r="I45" s="2408"/>
      <c r="J45" s="2409"/>
      <c r="K45" s="2399"/>
      <c r="L45" s="2399"/>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400"/>
      <c r="AI45" s="2389"/>
      <c r="AJ45" s="2389"/>
      <c r="AK45" s="2390"/>
      <c r="AL45" s="834"/>
      <c r="AM45" s="791"/>
    </row>
    <row r="46" spans="1:40" ht="22.5" customHeight="1">
      <c r="A46" s="2303"/>
      <c r="B46" s="2316"/>
      <c r="C46" s="2316"/>
      <c r="D46" s="2418"/>
      <c r="E46" s="2418"/>
      <c r="F46" s="2418"/>
      <c r="G46" s="2418"/>
      <c r="H46" s="2418"/>
      <c r="I46" s="2418"/>
      <c r="J46" s="2419"/>
      <c r="K46" s="2404"/>
      <c r="L46" s="2404"/>
      <c r="M46" s="2404"/>
      <c r="N46" s="2404"/>
      <c r="O46" s="2404"/>
      <c r="P46" s="2404"/>
      <c r="Q46" s="2404"/>
      <c r="R46" s="2404"/>
      <c r="S46" s="2404"/>
      <c r="T46" s="2404"/>
      <c r="U46" s="2404"/>
      <c r="V46" s="2404"/>
      <c r="W46" s="2404"/>
      <c r="X46" s="2404"/>
      <c r="Y46" s="2404"/>
      <c r="Z46" s="2404"/>
      <c r="AA46" s="2404"/>
      <c r="AB46" s="2404"/>
      <c r="AC46" s="2404"/>
      <c r="AD46" s="2404"/>
      <c r="AE46" s="2404"/>
      <c r="AF46" s="2404"/>
      <c r="AG46" s="2404"/>
      <c r="AH46" s="2405"/>
      <c r="AI46" s="2387"/>
      <c r="AJ46" s="2387"/>
      <c r="AK46" s="2388"/>
      <c r="AL46" s="834"/>
      <c r="AM46" s="791"/>
    </row>
    <row r="47" spans="1:40" ht="21.75" customHeight="1">
      <c r="A47" s="2303"/>
      <c r="B47" s="2314" t="s">
        <v>876</v>
      </c>
      <c r="C47" s="2391"/>
      <c r="D47" s="2392"/>
      <c r="E47" s="2392"/>
      <c r="F47" s="2392"/>
      <c r="G47" s="2392"/>
      <c r="H47" s="2392"/>
      <c r="I47" s="2392"/>
      <c r="J47" s="2393"/>
      <c r="K47" s="2394"/>
      <c r="L47" s="2394"/>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5"/>
      <c r="AI47" s="2385"/>
      <c r="AJ47" s="2385"/>
      <c r="AK47" s="2386"/>
      <c r="AL47" s="834"/>
      <c r="AM47" s="791"/>
    </row>
    <row r="48" spans="1:40" ht="21.75" customHeight="1">
      <c r="A48" s="2303"/>
      <c r="B48" s="2315"/>
      <c r="C48" s="2396"/>
      <c r="D48" s="2397"/>
      <c r="E48" s="2397"/>
      <c r="F48" s="2397"/>
      <c r="G48" s="2397"/>
      <c r="H48" s="2397"/>
      <c r="I48" s="2397"/>
      <c r="J48" s="2398"/>
      <c r="K48" s="2399"/>
      <c r="L48" s="2399"/>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400"/>
      <c r="AI48" s="2389"/>
      <c r="AJ48" s="2389"/>
      <c r="AK48" s="2390"/>
      <c r="AL48" s="834"/>
      <c r="AM48" s="791"/>
    </row>
    <row r="49" spans="1:39" ht="21.75" customHeight="1">
      <c r="A49" s="2303"/>
      <c r="B49" s="2315"/>
      <c r="C49" s="2401"/>
      <c r="D49" s="2402"/>
      <c r="E49" s="2402"/>
      <c r="F49" s="2402"/>
      <c r="G49" s="2402"/>
      <c r="H49" s="2402"/>
      <c r="I49" s="2402"/>
      <c r="J49" s="2403"/>
      <c r="K49" s="2404"/>
      <c r="L49" s="2404"/>
      <c r="M49" s="2404"/>
      <c r="N49" s="2404"/>
      <c r="O49" s="2404"/>
      <c r="P49" s="2404"/>
      <c r="Q49" s="2404"/>
      <c r="R49" s="2404"/>
      <c r="S49" s="2404"/>
      <c r="T49" s="2404"/>
      <c r="U49" s="2404"/>
      <c r="V49" s="2404"/>
      <c r="W49" s="2404"/>
      <c r="X49" s="2404"/>
      <c r="Y49" s="2404"/>
      <c r="Z49" s="2404"/>
      <c r="AA49" s="2404"/>
      <c r="AB49" s="2404"/>
      <c r="AC49" s="2404"/>
      <c r="AD49" s="2404"/>
      <c r="AE49" s="2404"/>
      <c r="AF49" s="2404"/>
      <c r="AG49" s="2404"/>
      <c r="AH49" s="2405"/>
      <c r="AI49" s="2387"/>
      <c r="AJ49" s="2387"/>
      <c r="AK49" s="2388"/>
      <c r="AL49" s="834"/>
      <c r="AM49" s="791"/>
    </row>
    <row r="50" spans="1:39" ht="21.75" customHeight="1">
      <c r="A50" s="2303"/>
      <c r="B50" s="2314" t="s">
        <v>877</v>
      </c>
      <c r="C50" s="2391"/>
      <c r="D50" s="2392"/>
      <c r="E50" s="2392"/>
      <c r="F50" s="2392"/>
      <c r="G50" s="2392"/>
      <c r="H50" s="2392"/>
      <c r="I50" s="2392"/>
      <c r="J50" s="2393"/>
      <c r="K50" s="2394"/>
      <c r="L50" s="2394"/>
      <c r="M50" s="2394"/>
      <c r="N50" s="2394"/>
      <c r="O50" s="2394"/>
      <c r="P50" s="2394"/>
      <c r="Q50" s="2394"/>
      <c r="R50" s="2394"/>
      <c r="S50" s="2394"/>
      <c r="T50" s="2394"/>
      <c r="U50" s="2394"/>
      <c r="V50" s="2394"/>
      <c r="W50" s="2394"/>
      <c r="X50" s="2394"/>
      <c r="Y50" s="2394"/>
      <c r="Z50" s="2394"/>
      <c r="AA50" s="2394"/>
      <c r="AB50" s="2394"/>
      <c r="AC50" s="2394"/>
      <c r="AD50" s="2394"/>
      <c r="AE50" s="2394"/>
      <c r="AF50" s="2394"/>
      <c r="AG50" s="2394"/>
      <c r="AH50" s="2395"/>
      <c r="AI50" s="2385"/>
      <c r="AJ50" s="2385"/>
      <c r="AK50" s="2386"/>
      <c r="AL50" s="834"/>
      <c r="AM50" s="791"/>
    </row>
    <row r="51" spans="1:39" ht="21.75" customHeight="1">
      <c r="A51" s="2303"/>
      <c r="B51" s="2315"/>
      <c r="C51" s="2396"/>
      <c r="D51" s="2397"/>
      <c r="E51" s="2397"/>
      <c r="F51" s="2397"/>
      <c r="G51" s="2397"/>
      <c r="H51" s="2397"/>
      <c r="I51" s="2397"/>
      <c r="J51" s="2398"/>
      <c r="K51" s="2399"/>
      <c r="L51" s="2399"/>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400"/>
      <c r="AI51" s="2389"/>
      <c r="AJ51" s="2389"/>
      <c r="AK51" s="2390"/>
      <c r="AL51" s="834"/>
      <c r="AM51" s="791"/>
    </row>
    <row r="52" spans="1:39" ht="21.75" customHeight="1">
      <c r="A52" s="2303"/>
      <c r="B52" s="2316"/>
      <c r="C52" s="2401"/>
      <c r="D52" s="2402"/>
      <c r="E52" s="2402"/>
      <c r="F52" s="2402"/>
      <c r="G52" s="2402"/>
      <c r="H52" s="2402"/>
      <c r="I52" s="2402"/>
      <c r="J52" s="2403"/>
      <c r="K52" s="2404"/>
      <c r="L52" s="2404"/>
      <c r="M52" s="2404"/>
      <c r="N52" s="2404"/>
      <c r="O52" s="2404"/>
      <c r="P52" s="2404"/>
      <c r="Q52" s="2404"/>
      <c r="R52" s="2404"/>
      <c r="S52" s="2404"/>
      <c r="T52" s="2404"/>
      <c r="U52" s="2404"/>
      <c r="V52" s="2404"/>
      <c r="W52" s="2404"/>
      <c r="X52" s="2404"/>
      <c r="Y52" s="2404"/>
      <c r="Z52" s="2404"/>
      <c r="AA52" s="2404"/>
      <c r="AB52" s="2404"/>
      <c r="AC52" s="2404"/>
      <c r="AD52" s="2404"/>
      <c r="AE52" s="2404"/>
      <c r="AF52" s="2404"/>
      <c r="AG52" s="2404"/>
      <c r="AH52" s="2405"/>
      <c r="AI52" s="2387"/>
      <c r="AJ52" s="2387"/>
      <c r="AK52" s="2388"/>
      <c r="AL52" s="834"/>
      <c r="AM52" s="791"/>
    </row>
    <row r="53" spans="1:39" ht="17.100000000000001" customHeight="1">
      <c r="A53" s="2303"/>
      <c r="B53" s="2366" t="s">
        <v>163</v>
      </c>
      <c r="C53" s="2367"/>
      <c r="D53" s="2367"/>
      <c r="E53" s="2367"/>
      <c r="F53" s="2367"/>
      <c r="G53" s="2367"/>
      <c r="H53" s="2367"/>
      <c r="I53" s="2367"/>
      <c r="J53" s="2368"/>
      <c r="K53" s="835"/>
      <c r="L53" s="2369" t="s">
        <v>878</v>
      </c>
      <c r="M53" s="2370"/>
      <c r="N53" s="2370"/>
      <c r="O53" s="2370"/>
      <c r="P53" s="835"/>
      <c r="Q53" s="2366" t="s">
        <v>879</v>
      </c>
      <c r="R53" s="2367"/>
      <c r="S53" s="2367"/>
      <c r="T53" s="2367"/>
      <c r="U53" s="2371" t="s">
        <v>880</v>
      </c>
      <c r="V53" s="2371"/>
      <c r="W53" s="2371"/>
      <c r="X53" s="2371"/>
      <c r="Y53" s="2371"/>
      <c r="Z53" s="2371"/>
      <c r="AA53" s="2371"/>
      <c r="AB53" s="2371"/>
      <c r="AC53" s="2371"/>
      <c r="AD53" s="2371"/>
      <c r="AE53" s="2371"/>
      <c r="AF53" s="2371"/>
      <c r="AG53" s="2371"/>
      <c r="AH53" s="2371"/>
      <c r="AI53" s="2372"/>
      <c r="AJ53" s="2372"/>
      <c r="AK53" s="2373"/>
      <c r="AL53" s="834"/>
      <c r="AM53" s="791"/>
    </row>
    <row r="54" spans="1:39" ht="17.100000000000001" customHeight="1">
      <c r="A54" s="2303"/>
      <c r="B54" s="2374" t="s">
        <v>881</v>
      </c>
      <c r="C54" s="2275"/>
      <c r="D54" s="2275"/>
      <c r="E54" s="2275"/>
      <c r="F54" s="2275"/>
      <c r="G54" s="2275"/>
      <c r="H54" s="2275"/>
      <c r="I54" s="2275"/>
      <c r="J54" s="2276"/>
      <c r="K54" s="2377"/>
      <c r="L54" s="2378"/>
      <c r="M54" s="2379"/>
      <c r="N54" s="2380"/>
      <c r="O54" s="2381"/>
      <c r="P54" s="2381"/>
      <c r="Q54" s="2381"/>
      <c r="R54" s="2381"/>
      <c r="S54" s="2381"/>
      <c r="T54" s="2381"/>
      <c r="U54" s="2381"/>
      <c r="V54" s="2381"/>
      <c r="W54" s="2381"/>
      <c r="X54" s="2381"/>
      <c r="Y54" s="2381"/>
      <c r="Z54" s="2381"/>
      <c r="AA54" s="2381"/>
      <c r="AB54" s="2381"/>
      <c r="AC54" s="2381"/>
      <c r="AD54" s="2381"/>
      <c r="AE54" s="2381"/>
      <c r="AF54" s="2382"/>
      <c r="AG54" s="2383"/>
      <c r="AH54" s="2384"/>
      <c r="AI54" s="2385"/>
      <c r="AJ54" s="2385"/>
      <c r="AK54" s="2386"/>
      <c r="AL54" s="834"/>
      <c r="AM54" s="791"/>
    </row>
    <row r="55" spans="1:39" ht="17.100000000000001" customHeight="1">
      <c r="A55" s="2303"/>
      <c r="B55" s="2375"/>
      <c r="C55" s="2277"/>
      <c r="D55" s="2277"/>
      <c r="E55" s="2277"/>
      <c r="F55" s="2277"/>
      <c r="G55" s="2277"/>
      <c r="H55" s="2277"/>
      <c r="I55" s="2277"/>
      <c r="J55" s="2278"/>
      <c r="K55" s="2343"/>
      <c r="L55" s="2344"/>
      <c r="M55" s="2345"/>
      <c r="N55" s="2346"/>
      <c r="O55" s="2347"/>
      <c r="P55" s="2347"/>
      <c r="Q55" s="2347"/>
      <c r="R55" s="2347"/>
      <c r="S55" s="2347"/>
      <c r="T55" s="2347"/>
      <c r="U55" s="2347"/>
      <c r="V55" s="2347"/>
      <c r="W55" s="2347"/>
      <c r="X55" s="2347"/>
      <c r="Y55" s="2347"/>
      <c r="Z55" s="2347"/>
      <c r="AA55" s="2347"/>
      <c r="AB55" s="2347"/>
      <c r="AC55" s="2347"/>
      <c r="AD55" s="2347"/>
      <c r="AE55" s="2347"/>
      <c r="AF55" s="2348"/>
      <c r="AG55" s="2349"/>
      <c r="AH55" s="2350"/>
      <c r="AI55" s="2389"/>
      <c r="AJ55" s="2389"/>
      <c r="AK55" s="2390"/>
      <c r="AL55" s="834"/>
      <c r="AM55" s="791"/>
    </row>
    <row r="56" spans="1:39" ht="17.100000000000001" customHeight="1">
      <c r="A56" s="2303"/>
      <c r="B56" s="2375"/>
      <c r="C56" s="2277"/>
      <c r="D56" s="2277"/>
      <c r="E56" s="2277"/>
      <c r="F56" s="2277"/>
      <c r="G56" s="2277"/>
      <c r="H56" s="2277"/>
      <c r="I56" s="2277"/>
      <c r="J56" s="2278"/>
      <c r="K56" s="2343"/>
      <c r="L56" s="2344"/>
      <c r="M56" s="2345"/>
      <c r="N56" s="2346"/>
      <c r="O56" s="2347"/>
      <c r="P56" s="2347"/>
      <c r="Q56" s="2347"/>
      <c r="R56" s="2347"/>
      <c r="S56" s="2347"/>
      <c r="T56" s="2347"/>
      <c r="U56" s="2347"/>
      <c r="V56" s="2347"/>
      <c r="W56" s="2347"/>
      <c r="X56" s="2347"/>
      <c r="Y56" s="2347"/>
      <c r="Z56" s="2347"/>
      <c r="AA56" s="2347"/>
      <c r="AB56" s="2347"/>
      <c r="AC56" s="2347"/>
      <c r="AD56" s="2347"/>
      <c r="AE56" s="2347"/>
      <c r="AF56" s="2348"/>
      <c r="AG56" s="2349"/>
      <c r="AH56" s="2350"/>
      <c r="AI56" s="2389"/>
      <c r="AJ56" s="2389"/>
      <c r="AK56" s="2390"/>
      <c r="AL56" s="834"/>
      <c r="AM56" s="791"/>
    </row>
    <row r="57" spans="1:39" ht="17.100000000000001" customHeight="1">
      <c r="A57" s="2303"/>
      <c r="B57" s="2376"/>
      <c r="C57" s="2279"/>
      <c r="D57" s="2279"/>
      <c r="E57" s="2279"/>
      <c r="F57" s="2279"/>
      <c r="G57" s="2279"/>
      <c r="H57" s="2279"/>
      <c r="I57" s="2279"/>
      <c r="J57" s="2280"/>
      <c r="K57" s="2356"/>
      <c r="L57" s="2357"/>
      <c r="M57" s="2358"/>
      <c r="N57" s="2359"/>
      <c r="O57" s="2360"/>
      <c r="P57" s="2360"/>
      <c r="Q57" s="2360"/>
      <c r="R57" s="2360"/>
      <c r="S57" s="2360"/>
      <c r="T57" s="2360"/>
      <c r="U57" s="2360"/>
      <c r="V57" s="2360"/>
      <c r="W57" s="2360"/>
      <c r="X57" s="2360"/>
      <c r="Y57" s="2360"/>
      <c r="Z57" s="2360"/>
      <c r="AA57" s="2360"/>
      <c r="AB57" s="2360"/>
      <c r="AC57" s="2360"/>
      <c r="AD57" s="2360"/>
      <c r="AE57" s="2360"/>
      <c r="AF57" s="2361"/>
      <c r="AG57" s="2362"/>
      <c r="AH57" s="2363"/>
      <c r="AI57" s="2387"/>
      <c r="AJ57" s="2387"/>
      <c r="AK57" s="2388"/>
      <c r="AL57" s="834"/>
      <c r="AM57" s="791"/>
    </row>
    <row r="58" spans="1:39" ht="17.100000000000001" customHeight="1">
      <c r="A58" s="2303"/>
      <c r="B58" s="2275" t="s">
        <v>882</v>
      </c>
      <c r="C58" s="2275"/>
      <c r="D58" s="2275"/>
      <c r="E58" s="2275"/>
      <c r="F58" s="2275"/>
      <c r="G58" s="2325">
        <f>SUM(O58,N60,T60,Z60,AF60)</f>
        <v>0</v>
      </c>
      <c r="H58" s="2325"/>
      <c r="I58" s="2325"/>
      <c r="J58" s="2326"/>
      <c r="K58" s="2331" t="s">
        <v>807</v>
      </c>
      <c r="L58" s="2332"/>
      <c r="M58" s="2332"/>
      <c r="N58" s="2332"/>
      <c r="O58" s="2335">
        <f>SUM(V58:X59,AC58:AE59,AI59)</f>
        <v>0</v>
      </c>
      <c r="P58" s="2335"/>
      <c r="Q58" s="2336"/>
      <c r="R58" s="2339" t="s">
        <v>808</v>
      </c>
      <c r="S58" s="2340"/>
      <c r="T58" s="2340"/>
      <c r="U58" s="2340"/>
      <c r="V58" s="2341">
        <f>SUM(AI31:AK34)</f>
        <v>0</v>
      </c>
      <c r="W58" s="2341"/>
      <c r="X58" s="2342"/>
      <c r="Y58" s="2339" t="s">
        <v>809</v>
      </c>
      <c r="Z58" s="2340"/>
      <c r="AA58" s="2340"/>
      <c r="AB58" s="2340"/>
      <c r="AC58" s="2341">
        <f>SUM(AI35:AK38)</f>
        <v>0</v>
      </c>
      <c r="AD58" s="2341"/>
      <c r="AE58" s="2341"/>
      <c r="AF58" s="898"/>
      <c r="AG58" s="899"/>
      <c r="AH58" s="899"/>
      <c r="AI58" s="899"/>
      <c r="AJ58" s="899"/>
      <c r="AK58" s="903"/>
      <c r="AL58" s="805"/>
      <c r="AM58" s="791"/>
    </row>
    <row r="59" spans="1:39" ht="17.100000000000001" customHeight="1">
      <c r="A59" s="2303"/>
      <c r="B59" s="2277"/>
      <c r="C59" s="2277"/>
      <c r="D59" s="2277"/>
      <c r="E59" s="2277"/>
      <c r="F59" s="2277"/>
      <c r="G59" s="2327"/>
      <c r="H59" s="2327"/>
      <c r="I59" s="2327"/>
      <c r="J59" s="2328"/>
      <c r="K59" s="2333"/>
      <c r="L59" s="2334"/>
      <c r="M59" s="2334"/>
      <c r="N59" s="2334"/>
      <c r="O59" s="2337"/>
      <c r="P59" s="2337"/>
      <c r="Q59" s="2338"/>
      <c r="R59" s="2351" t="s">
        <v>810</v>
      </c>
      <c r="S59" s="2352"/>
      <c r="T59" s="2352"/>
      <c r="U59" s="2352"/>
      <c r="V59" s="2319">
        <f>SUM(AI39:AK42)</f>
        <v>0</v>
      </c>
      <c r="W59" s="2319"/>
      <c r="X59" s="2353"/>
      <c r="Y59" s="2354" t="s">
        <v>811</v>
      </c>
      <c r="Z59" s="2355"/>
      <c r="AA59" s="2355"/>
      <c r="AB59" s="2355"/>
      <c r="AC59" s="2319">
        <f>SUM(AI43:AK46)</f>
        <v>0</v>
      </c>
      <c r="AD59" s="2319"/>
      <c r="AE59" s="2319"/>
      <c r="AF59" s="2364" t="s">
        <v>971</v>
      </c>
      <c r="AG59" s="2365"/>
      <c r="AH59" s="2365"/>
      <c r="AI59" s="2319">
        <f>SUMIFS(AI54:AK57,AF54:AH57,"（能開講習）")</f>
        <v>0</v>
      </c>
      <c r="AJ59" s="2319"/>
      <c r="AK59" s="2320"/>
      <c r="AL59" s="836"/>
      <c r="AM59" s="791"/>
    </row>
    <row r="60" spans="1:39" ht="17.100000000000001" customHeight="1">
      <c r="A60" s="2303"/>
      <c r="B60" s="2279"/>
      <c r="C60" s="2279"/>
      <c r="D60" s="2279"/>
      <c r="E60" s="2279"/>
      <c r="F60" s="2279"/>
      <c r="G60" s="2329"/>
      <c r="H60" s="2329"/>
      <c r="I60" s="2329"/>
      <c r="J60" s="2330"/>
      <c r="K60" s="2321" t="s">
        <v>876</v>
      </c>
      <c r="L60" s="2322"/>
      <c r="M60" s="2322"/>
      <c r="N60" s="2323">
        <f>SUM(AI47:AK49)</f>
        <v>0</v>
      </c>
      <c r="O60" s="2323"/>
      <c r="P60" s="2324"/>
      <c r="Q60" s="2321" t="s">
        <v>877</v>
      </c>
      <c r="R60" s="2322"/>
      <c r="S60" s="2322"/>
      <c r="T60" s="2323">
        <f>SUM(AI50:AK52)</f>
        <v>0</v>
      </c>
      <c r="U60" s="2323"/>
      <c r="V60" s="2324"/>
      <c r="W60" s="2321" t="s">
        <v>883</v>
      </c>
      <c r="X60" s="2322"/>
      <c r="Y60" s="2322"/>
      <c r="Z60" s="2323">
        <f>AI53</f>
        <v>0</v>
      </c>
      <c r="AA60" s="2323"/>
      <c r="AB60" s="2324"/>
      <c r="AC60" s="2322" t="s">
        <v>971</v>
      </c>
      <c r="AD60" s="2322"/>
      <c r="AE60" s="2322"/>
      <c r="AF60" s="2323">
        <f>SUM(AI54:AK57)-AI59</f>
        <v>0</v>
      </c>
      <c r="AG60" s="2323"/>
      <c r="AH60" s="2323"/>
      <c r="AI60" s="837"/>
      <c r="AJ60" s="837"/>
      <c r="AK60" s="838"/>
      <c r="AL60" s="805"/>
      <c r="AM60" s="791"/>
    </row>
    <row r="61" spans="1:39" ht="17.100000000000001" customHeight="1">
      <c r="A61" s="2303"/>
      <c r="B61" s="2275" t="s">
        <v>884</v>
      </c>
      <c r="C61" s="2275"/>
      <c r="D61" s="2275"/>
      <c r="E61" s="2275"/>
      <c r="F61" s="2275"/>
      <c r="G61" s="2275"/>
      <c r="H61" s="2275"/>
      <c r="I61" s="2275"/>
      <c r="J61" s="2276"/>
      <c r="K61" s="2281" t="s">
        <v>885</v>
      </c>
      <c r="L61" s="2282"/>
      <c r="M61" s="2282"/>
      <c r="N61" s="839"/>
      <c r="O61" s="840"/>
      <c r="P61" s="841"/>
      <c r="Q61" s="841"/>
      <c r="R61" s="841"/>
      <c r="S61" s="841"/>
      <c r="T61" s="841"/>
      <c r="U61" s="841"/>
      <c r="V61" s="842"/>
      <c r="W61" s="842"/>
      <c r="X61" s="842"/>
      <c r="Y61" s="2283"/>
      <c r="Z61" s="2283"/>
      <c r="AA61" s="2283"/>
      <c r="AB61" s="2284"/>
      <c r="AC61" s="2285" t="s">
        <v>97</v>
      </c>
      <c r="AD61" s="2286"/>
      <c r="AE61" s="2286"/>
      <c r="AF61" s="2286"/>
      <c r="AG61" s="2291">
        <f>Y61+Y62</f>
        <v>0</v>
      </c>
      <c r="AH61" s="2291"/>
      <c r="AI61" s="2291"/>
      <c r="AJ61" s="2291"/>
      <c r="AK61" s="2292"/>
      <c r="AL61" s="843"/>
      <c r="AM61" s="791"/>
    </row>
    <row r="62" spans="1:39" ht="17.100000000000001" customHeight="1">
      <c r="A62" s="2303"/>
      <c r="B62" s="2277"/>
      <c r="C62" s="2277"/>
      <c r="D62" s="2277"/>
      <c r="E62" s="2277"/>
      <c r="F62" s="2277"/>
      <c r="G62" s="2277"/>
      <c r="H62" s="2277"/>
      <c r="I62" s="2277"/>
      <c r="J62" s="2278"/>
      <c r="K62" s="2297" t="s">
        <v>886</v>
      </c>
      <c r="L62" s="2298"/>
      <c r="M62" s="2298"/>
      <c r="N62" s="2299"/>
      <c r="O62" s="2299"/>
      <c r="P62" s="2299"/>
      <c r="Q62" s="2299"/>
      <c r="R62" s="2299"/>
      <c r="S62" s="2299"/>
      <c r="T62" s="2299"/>
      <c r="U62" s="2299"/>
      <c r="V62" s="2299"/>
      <c r="W62" s="2299"/>
      <c r="X62" s="844" t="s">
        <v>887</v>
      </c>
      <c r="Y62" s="2300"/>
      <c r="Z62" s="2300"/>
      <c r="AA62" s="2300"/>
      <c r="AB62" s="2301"/>
      <c r="AC62" s="2287"/>
      <c r="AD62" s="2288"/>
      <c r="AE62" s="2288"/>
      <c r="AF62" s="2288"/>
      <c r="AG62" s="2293"/>
      <c r="AH62" s="2293"/>
      <c r="AI62" s="2293"/>
      <c r="AJ62" s="2293"/>
      <c r="AK62" s="2294"/>
      <c r="AL62" s="843"/>
      <c r="AM62" s="791"/>
    </row>
    <row r="63" spans="1:39" ht="17.100000000000001" customHeight="1">
      <c r="A63" s="2304"/>
      <c r="B63" s="2279"/>
      <c r="C63" s="2279"/>
      <c r="D63" s="2279"/>
      <c r="E63" s="2279"/>
      <c r="F63" s="2279"/>
      <c r="G63" s="2279"/>
      <c r="H63" s="2279"/>
      <c r="I63" s="2279"/>
      <c r="J63" s="2280"/>
      <c r="K63" s="845" t="s">
        <v>888</v>
      </c>
      <c r="L63" s="846"/>
      <c r="M63" s="846"/>
      <c r="N63" s="2302"/>
      <c r="O63" s="2302"/>
      <c r="P63" s="2302"/>
      <c r="Q63" s="2302"/>
      <c r="R63" s="2302"/>
      <c r="S63" s="2302"/>
      <c r="T63" s="2302"/>
      <c r="U63" s="2302"/>
      <c r="V63" s="2302"/>
      <c r="W63" s="2302"/>
      <c r="X63" s="2302"/>
      <c r="Y63" s="2302"/>
      <c r="Z63" s="2302"/>
      <c r="AA63" s="2302"/>
      <c r="AB63" s="847" t="s">
        <v>887</v>
      </c>
      <c r="AC63" s="2289"/>
      <c r="AD63" s="2290"/>
      <c r="AE63" s="2290"/>
      <c r="AF63" s="2290"/>
      <c r="AG63" s="2295"/>
      <c r="AH63" s="2295"/>
      <c r="AI63" s="2295"/>
      <c r="AJ63" s="2295"/>
      <c r="AK63" s="2296"/>
      <c r="AL63" s="843"/>
      <c r="AM63" s="791"/>
    </row>
    <row r="64" spans="1:39" ht="17.100000000000001" customHeight="1">
      <c r="A64" s="2262" t="s">
        <v>889</v>
      </c>
      <c r="B64" s="2264" t="s">
        <v>890</v>
      </c>
      <c r="C64" s="2265"/>
      <c r="D64" s="2265"/>
      <c r="E64" s="2265"/>
      <c r="F64" s="2265"/>
      <c r="G64" s="2265"/>
      <c r="H64" s="2265"/>
      <c r="I64" s="2265"/>
      <c r="J64" s="2266"/>
      <c r="K64" s="848"/>
      <c r="L64" s="2267" t="s">
        <v>891</v>
      </c>
      <c r="M64" s="2268"/>
      <c r="N64" s="2268"/>
      <c r="O64" s="2268"/>
      <c r="P64" s="2268"/>
      <c r="Q64" s="2268"/>
      <c r="R64" s="2268"/>
      <c r="S64" s="2268"/>
      <c r="T64" s="2268"/>
      <c r="U64" s="2268"/>
      <c r="V64" s="2268"/>
      <c r="W64" s="2268"/>
      <c r="X64" s="2268"/>
      <c r="Y64" s="2268"/>
      <c r="Z64" s="2268"/>
      <c r="AA64" s="2268"/>
      <c r="AB64" s="2268"/>
      <c r="AC64" s="2268"/>
      <c r="AD64" s="2268"/>
      <c r="AE64" s="2268"/>
      <c r="AF64" s="2268"/>
      <c r="AG64" s="2268"/>
      <c r="AH64" s="2268"/>
      <c r="AI64" s="2268"/>
      <c r="AJ64" s="2268"/>
      <c r="AK64" s="2269"/>
      <c r="AL64" s="849"/>
      <c r="AM64" s="791"/>
    </row>
    <row r="65" spans="1:39" ht="31.5" customHeight="1">
      <c r="A65" s="2262"/>
      <c r="B65" s="2264" t="s">
        <v>892</v>
      </c>
      <c r="C65" s="2265"/>
      <c r="D65" s="2265"/>
      <c r="E65" s="2265"/>
      <c r="F65" s="2265"/>
      <c r="G65" s="2265"/>
      <c r="H65" s="2265"/>
      <c r="I65" s="2265"/>
      <c r="J65" s="2266"/>
      <c r="K65" s="2264"/>
      <c r="L65" s="2265"/>
      <c r="M65" s="2265"/>
      <c r="N65" s="2265"/>
      <c r="O65" s="2265"/>
      <c r="P65" s="2265"/>
      <c r="Q65" s="2265"/>
      <c r="R65" s="2265"/>
      <c r="S65" s="2265"/>
      <c r="T65" s="2265"/>
      <c r="U65" s="2265"/>
      <c r="V65" s="2265"/>
      <c r="W65" s="2265"/>
      <c r="X65" s="2265"/>
      <c r="Y65" s="2265"/>
      <c r="Z65" s="2265"/>
      <c r="AA65" s="2265"/>
      <c r="AB65" s="2265"/>
      <c r="AC65" s="2265"/>
      <c r="AD65" s="2265"/>
      <c r="AE65" s="2265"/>
      <c r="AF65" s="2265"/>
      <c r="AG65" s="2265"/>
      <c r="AH65" s="2265"/>
      <c r="AI65" s="2265"/>
      <c r="AJ65" s="2265"/>
      <c r="AK65" s="2270"/>
      <c r="AL65" s="850"/>
      <c r="AM65" s="791"/>
    </row>
    <row r="66" spans="1:39" ht="31.5" customHeight="1" thickBot="1">
      <c r="A66" s="2263"/>
      <c r="B66" s="2271" t="s">
        <v>893</v>
      </c>
      <c r="C66" s="2272"/>
      <c r="D66" s="2272"/>
      <c r="E66" s="2272"/>
      <c r="F66" s="2272"/>
      <c r="G66" s="2272"/>
      <c r="H66" s="2272"/>
      <c r="I66" s="2272"/>
      <c r="J66" s="2273"/>
      <c r="K66" s="2271"/>
      <c r="L66" s="2272"/>
      <c r="M66" s="2272"/>
      <c r="N66" s="2272"/>
      <c r="O66" s="2272"/>
      <c r="P66" s="2272"/>
      <c r="Q66" s="2272"/>
      <c r="R66" s="2272"/>
      <c r="S66" s="2272"/>
      <c r="T66" s="2272"/>
      <c r="U66" s="2272"/>
      <c r="V66" s="2272"/>
      <c r="W66" s="2272"/>
      <c r="X66" s="2272"/>
      <c r="Y66" s="2272"/>
      <c r="Z66" s="2272"/>
      <c r="AA66" s="2272"/>
      <c r="AB66" s="2272"/>
      <c r="AC66" s="2272"/>
      <c r="AD66" s="2272"/>
      <c r="AE66" s="2272"/>
      <c r="AF66" s="2272"/>
      <c r="AG66" s="2272"/>
      <c r="AH66" s="2272"/>
      <c r="AI66" s="2272"/>
      <c r="AJ66" s="2272"/>
      <c r="AK66" s="2274"/>
      <c r="AL66" s="850"/>
      <c r="AM66" s="791"/>
    </row>
    <row r="67" spans="1:39" ht="11.25">
      <c r="A67" s="851" t="s">
        <v>718</v>
      </c>
      <c r="B67" s="829"/>
      <c r="C67" s="829"/>
      <c r="D67" s="829"/>
      <c r="E67" s="829"/>
      <c r="F67" s="829"/>
      <c r="G67" s="829"/>
      <c r="H67" s="829"/>
      <c r="I67" s="829"/>
      <c r="J67" s="829"/>
      <c r="K67" s="829"/>
      <c r="L67" s="829"/>
      <c r="M67" s="829"/>
      <c r="N67" s="829"/>
      <c r="O67" s="829"/>
      <c r="P67" s="829"/>
      <c r="Q67" s="829"/>
      <c r="R67" s="829"/>
      <c r="S67" s="829"/>
      <c r="T67" s="829"/>
      <c r="U67" s="829"/>
      <c r="V67" s="829"/>
      <c r="W67" s="829"/>
      <c r="X67" s="829"/>
      <c r="Y67" s="829"/>
      <c r="Z67" s="829"/>
      <c r="AA67" s="829"/>
      <c r="AB67" s="791"/>
      <c r="AC67" s="791"/>
      <c r="AD67" s="791"/>
      <c r="AE67" s="791"/>
      <c r="AF67" s="791"/>
      <c r="AG67" s="791"/>
      <c r="AH67" s="791"/>
      <c r="AI67" s="791"/>
      <c r="AJ67" s="791"/>
      <c r="AK67" s="791"/>
      <c r="AL67" s="852"/>
      <c r="AM67" s="791"/>
    </row>
    <row r="68" spans="1:39" ht="11.25">
      <c r="A68" s="851" t="s">
        <v>655</v>
      </c>
      <c r="B68" s="829"/>
      <c r="C68" s="829"/>
      <c r="D68" s="829"/>
      <c r="E68" s="829"/>
      <c r="F68" s="829"/>
      <c r="G68" s="829"/>
      <c r="H68" s="829"/>
      <c r="I68" s="829"/>
      <c r="J68" s="829"/>
      <c r="K68" s="829"/>
      <c r="L68" s="829"/>
      <c r="M68" s="829"/>
      <c r="N68" s="829"/>
      <c r="O68" s="829"/>
      <c r="P68" s="829"/>
      <c r="Q68" s="829"/>
      <c r="R68" s="829"/>
      <c r="S68" s="829"/>
      <c r="T68" s="829"/>
      <c r="U68" s="829"/>
      <c r="V68" s="829"/>
      <c r="W68" s="829"/>
      <c r="X68" s="829"/>
      <c r="Y68" s="829"/>
      <c r="Z68" s="829"/>
      <c r="AA68" s="829"/>
      <c r="AB68" s="791"/>
      <c r="AC68" s="791"/>
      <c r="AD68" s="791"/>
      <c r="AE68" s="791"/>
      <c r="AF68" s="791"/>
      <c r="AG68" s="791"/>
      <c r="AH68" s="791"/>
      <c r="AI68" s="791"/>
      <c r="AJ68" s="791"/>
      <c r="AK68" s="791"/>
      <c r="AL68" s="852"/>
      <c r="AM68" s="791"/>
    </row>
    <row r="69" spans="1:39" ht="11.25">
      <c r="A69" s="851" t="s">
        <v>894</v>
      </c>
      <c r="B69" s="829"/>
      <c r="C69" s="829"/>
      <c r="D69" s="829"/>
      <c r="E69" s="829"/>
      <c r="F69" s="829"/>
      <c r="G69" s="829"/>
      <c r="H69" s="829"/>
      <c r="I69" s="829"/>
      <c r="J69" s="829"/>
      <c r="K69" s="829"/>
      <c r="L69" s="829"/>
      <c r="M69" s="829"/>
      <c r="N69" s="829"/>
      <c r="O69" s="829"/>
      <c r="P69" s="829"/>
      <c r="Q69" s="829"/>
      <c r="R69" s="829"/>
      <c r="S69" s="829"/>
      <c r="T69" s="829"/>
      <c r="U69" s="829"/>
      <c r="V69" s="829"/>
      <c r="W69" s="829"/>
      <c r="X69" s="829"/>
      <c r="Y69" s="829"/>
      <c r="Z69" s="829"/>
      <c r="AA69" s="829"/>
      <c r="AB69" s="791"/>
      <c r="AC69" s="791"/>
      <c r="AD69" s="791"/>
      <c r="AE69" s="791"/>
      <c r="AF69" s="791"/>
      <c r="AG69" s="791"/>
      <c r="AH69" s="791"/>
      <c r="AI69" s="791"/>
      <c r="AJ69" s="791"/>
      <c r="AK69" s="791"/>
      <c r="AL69" s="852"/>
      <c r="AM69" s="791"/>
    </row>
    <row r="70" spans="1:39" ht="11.25">
      <c r="A70" s="851" t="s">
        <v>99</v>
      </c>
      <c r="B70" s="829"/>
      <c r="C70" s="829"/>
      <c r="D70" s="829"/>
      <c r="E70" s="829"/>
      <c r="F70" s="829"/>
      <c r="G70" s="829"/>
      <c r="H70" s="829"/>
      <c r="I70" s="829"/>
      <c r="J70" s="829"/>
      <c r="K70" s="829"/>
      <c r="L70" s="829"/>
      <c r="M70" s="829"/>
      <c r="N70" s="829"/>
      <c r="O70" s="829"/>
      <c r="P70" s="829"/>
      <c r="Q70" s="829"/>
      <c r="R70" s="829"/>
      <c r="S70" s="829"/>
      <c r="T70" s="829"/>
      <c r="U70" s="829"/>
      <c r="V70" s="829"/>
      <c r="W70" s="829"/>
      <c r="X70" s="829"/>
      <c r="Y70" s="829"/>
      <c r="Z70" s="829"/>
      <c r="AA70" s="829"/>
      <c r="AB70" s="791"/>
      <c r="AC70" s="791"/>
      <c r="AD70" s="791"/>
      <c r="AE70" s="791"/>
      <c r="AF70" s="791"/>
      <c r="AG70" s="791"/>
      <c r="AH70" s="791"/>
      <c r="AI70" s="791"/>
      <c r="AJ70" s="791"/>
      <c r="AK70" s="791"/>
      <c r="AL70" s="852"/>
      <c r="AM70" s="791"/>
    </row>
    <row r="71" spans="1:39" ht="11.25">
      <c r="A71" s="851" t="s">
        <v>895</v>
      </c>
      <c r="B71" s="829"/>
      <c r="C71" s="829"/>
      <c r="D71" s="829"/>
      <c r="E71" s="829"/>
      <c r="F71" s="829"/>
      <c r="G71" s="829"/>
      <c r="H71" s="829"/>
      <c r="I71" s="829"/>
      <c r="J71" s="829"/>
      <c r="K71" s="829"/>
      <c r="L71" s="829"/>
      <c r="M71" s="829"/>
      <c r="N71" s="829"/>
      <c r="O71" s="829"/>
      <c r="P71" s="829"/>
      <c r="Q71" s="829"/>
      <c r="R71" s="829"/>
      <c r="S71" s="829"/>
      <c r="T71" s="829"/>
      <c r="U71" s="829"/>
      <c r="V71" s="829"/>
      <c r="W71" s="829"/>
      <c r="X71" s="829"/>
      <c r="Y71" s="829"/>
      <c r="Z71" s="829"/>
      <c r="AA71" s="829"/>
      <c r="AB71" s="791"/>
      <c r="AC71" s="791"/>
      <c r="AD71" s="791"/>
      <c r="AE71" s="791"/>
      <c r="AF71" s="791"/>
      <c r="AG71" s="791"/>
      <c r="AH71" s="791"/>
      <c r="AI71" s="791"/>
      <c r="AJ71" s="791"/>
      <c r="AK71" s="791"/>
      <c r="AL71" s="852"/>
      <c r="AM71" s="791"/>
    </row>
    <row r="72" spans="1:39" ht="11.25">
      <c r="A72" s="851" t="s">
        <v>767</v>
      </c>
      <c r="B72" s="829"/>
      <c r="C72" s="829"/>
      <c r="D72" s="829"/>
      <c r="E72" s="829"/>
      <c r="F72" s="829"/>
      <c r="G72" s="829"/>
      <c r="H72" s="829"/>
      <c r="I72" s="829"/>
      <c r="J72" s="829"/>
      <c r="K72" s="829"/>
      <c r="L72" s="829"/>
      <c r="M72" s="829"/>
      <c r="N72" s="829"/>
      <c r="O72" s="829"/>
      <c r="P72" s="829"/>
      <c r="Q72" s="829"/>
      <c r="R72" s="829"/>
      <c r="S72" s="829"/>
      <c r="T72" s="829"/>
      <c r="U72" s="829"/>
      <c r="V72" s="829"/>
      <c r="W72" s="829"/>
      <c r="X72" s="829"/>
      <c r="Y72" s="829"/>
      <c r="Z72" s="829"/>
      <c r="AA72" s="829"/>
      <c r="AB72" s="791"/>
      <c r="AC72" s="791"/>
      <c r="AD72" s="791"/>
      <c r="AE72" s="791"/>
      <c r="AF72" s="791"/>
      <c r="AG72" s="791"/>
      <c r="AH72" s="791"/>
      <c r="AI72" s="791"/>
      <c r="AJ72" s="791"/>
      <c r="AK72" s="791"/>
      <c r="AL72" s="852"/>
      <c r="AM72" s="791"/>
    </row>
    <row r="73" spans="1:39" ht="11.25">
      <c r="A73" s="853"/>
      <c r="B73" s="829"/>
      <c r="C73" s="829"/>
      <c r="D73" s="829"/>
      <c r="E73" s="829"/>
      <c r="F73" s="829"/>
      <c r="G73" s="829"/>
      <c r="H73" s="829"/>
      <c r="I73" s="829"/>
      <c r="J73" s="829"/>
      <c r="K73" s="829"/>
      <c r="L73" s="829"/>
      <c r="M73" s="829"/>
      <c r="N73" s="829"/>
      <c r="O73" s="829"/>
      <c r="P73" s="829"/>
      <c r="Q73" s="829"/>
      <c r="R73" s="829"/>
      <c r="S73" s="829"/>
      <c r="T73" s="829"/>
      <c r="U73" s="829"/>
      <c r="V73" s="829"/>
      <c r="W73" s="829"/>
      <c r="X73" s="829"/>
      <c r="Y73" s="829"/>
      <c r="Z73" s="829"/>
      <c r="AA73" s="829"/>
      <c r="AB73" s="791"/>
      <c r="AC73" s="791"/>
      <c r="AD73" s="791"/>
      <c r="AE73" s="791"/>
      <c r="AF73" s="791"/>
      <c r="AG73" s="791"/>
      <c r="AH73" s="791"/>
      <c r="AI73" s="791"/>
      <c r="AJ73" s="791"/>
      <c r="AK73" s="791"/>
      <c r="AL73" s="852"/>
      <c r="AM73" s="791"/>
    </row>
  </sheetData>
  <mergeCells count="221">
    <mergeCell ref="A26:AG26"/>
    <mergeCell ref="A27:AG27"/>
    <mergeCell ref="A28:AG28"/>
    <mergeCell ref="AL7:AL12"/>
    <mergeCell ref="A9:E10"/>
    <mergeCell ref="F9:X9"/>
    <mergeCell ref="A11:E11"/>
    <mergeCell ref="F11:K11"/>
    <mergeCell ref="M11:R11"/>
    <mergeCell ref="A13:E13"/>
    <mergeCell ref="G13:K13"/>
    <mergeCell ref="M13:Q13"/>
    <mergeCell ref="S13:U13"/>
    <mergeCell ref="V13:AF13"/>
    <mergeCell ref="AC15:AE15"/>
    <mergeCell ref="AF15:AG15"/>
    <mergeCell ref="AH15:AI15"/>
    <mergeCell ref="A16:E16"/>
    <mergeCell ref="Y16:AA16"/>
    <mergeCell ref="AB16:AD16"/>
    <mergeCell ref="A14:E14"/>
    <mergeCell ref="M14:X14"/>
    <mergeCell ref="A15:E15"/>
    <mergeCell ref="F15:K15"/>
    <mergeCell ref="A2:AK2"/>
    <mergeCell ref="A3:E3"/>
    <mergeCell ref="F3:R3"/>
    <mergeCell ref="G5:J5"/>
    <mergeCell ref="L5:T5"/>
    <mergeCell ref="Y5:AK6"/>
    <mergeCell ref="G6:J6"/>
    <mergeCell ref="L6:T6"/>
    <mergeCell ref="A12:E12"/>
    <mergeCell ref="F12:K12"/>
    <mergeCell ref="L12:X12"/>
    <mergeCell ref="G7:L7"/>
    <mergeCell ref="Y7:AK12"/>
    <mergeCell ref="N7:R7"/>
    <mergeCell ref="T7:X7"/>
    <mergeCell ref="M15:R15"/>
    <mergeCell ref="V15:W15"/>
    <mergeCell ref="F14:K14"/>
    <mergeCell ref="G8:L8"/>
    <mergeCell ref="N8:R8"/>
    <mergeCell ref="T8:X8"/>
    <mergeCell ref="A5:E8"/>
    <mergeCell ref="A17:E17"/>
    <mergeCell ref="F17:AK17"/>
    <mergeCell ref="A18:E19"/>
    <mergeCell ref="G18:K18"/>
    <mergeCell ref="M18:S18"/>
    <mergeCell ref="U18:Z18"/>
    <mergeCell ref="AB18:AG18"/>
    <mergeCell ref="G19:K19"/>
    <mergeCell ref="M19:S19"/>
    <mergeCell ref="X19:AG19"/>
    <mergeCell ref="A20:E20"/>
    <mergeCell ref="F20:AK20"/>
    <mergeCell ref="A21:E25"/>
    <mergeCell ref="F21:G21"/>
    <mergeCell ref="H21:T21"/>
    <mergeCell ref="U21:X21"/>
    <mergeCell ref="Y21:AF21"/>
    <mergeCell ref="F24:G24"/>
    <mergeCell ref="H24:T24"/>
    <mergeCell ref="U24:X24"/>
    <mergeCell ref="AL21:AL25"/>
    <mergeCell ref="AN21:AN25"/>
    <mergeCell ref="F22:G22"/>
    <mergeCell ref="H22:T22"/>
    <mergeCell ref="U22:X22"/>
    <mergeCell ref="Y22:AF22"/>
    <mergeCell ref="F23:G23"/>
    <mergeCell ref="H23:T23"/>
    <mergeCell ref="U23:X23"/>
    <mergeCell ref="Y23:AF23"/>
    <mergeCell ref="Y24:AF24"/>
    <mergeCell ref="F25:G25"/>
    <mergeCell ref="H25:T25"/>
    <mergeCell ref="U25:X25"/>
    <mergeCell ref="Y25:AF25"/>
    <mergeCell ref="C31:C34"/>
    <mergeCell ref="D31:J31"/>
    <mergeCell ref="K31:AH31"/>
    <mergeCell ref="AI31:AK31"/>
    <mergeCell ref="D32:J32"/>
    <mergeCell ref="K32:AH32"/>
    <mergeCell ref="AI32:AK32"/>
    <mergeCell ref="D33:J33"/>
    <mergeCell ref="K36:AH36"/>
    <mergeCell ref="AI36:AK36"/>
    <mergeCell ref="K42:AH42"/>
    <mergeCell ref="AI42:AK42"/>
    <mergeCell ref="AI37:AK37"/>
    <mergeCell ref="D38:J38"/>
    <mergeCell ref="K38:AH38"/>
    <mergeCell ref="AI38:AK38"/>
    <mergeCell ref="K33:AH33"/>
    <mergeCell ref="AI33:AK33"/>
    <mergeCell ref="D34:J34"/>
    <mergeCell ref="K34:AH34"/>
    <mergeCell ref="AI34:AK34"/>
    <mergeCell ref="D35:J35"/>
    <mergeCell ref="K35:AH35"/>
    <mergeCell ref="AI35:AK35"/>
    <mergeCell ref="D36:J36"/>
    <mergeCell ref="D37:J37"/>
    <mergeCell ref="K37:AH37"/>
    <mergeCell ref="B47:B49"/>
    <mergeCell ref="C47:J47"/>
    <mergeCell ref="K47:AH47"/>
    <mergeCell ref="AI47:AK47"/>
    <mergeCell ref="C48:J48"/>
    <mergeCell ref="K48:AH48"/>
    <mergeCell ref="AI48:AK48"/>
    <mergeCell ref="C49:J49"/>
    <mergeCell ref="K49:AH49"/>
    <mergeCell ref="AI49:AK49"/>
    <mergeCell ref="C43:C46"/>
    <mergeCell ref="D43:J43"/>
    <mergeCell ref="K43:AH43"/>
    <mergeCell ref="AI43:AK43"/>
    <mergeCell ref="D44:J44"/>
    <mergeCell ref="K44:AH44"/>
    <mergeCell ref="AI44:AK44"/>
    <mergeCell ref="C39:C42"/>
    <mergeCell ref="D39:J39"/>
    <mergeCell ref="K39:AH39"/>
    <mergeCell ref="AI39:AK39"/>
    <mergeCell ref="D40:J40"/>
    <mergeCell ref="K40:AH40"/>
    <mergeCell ref="AI40:AK40"/>
    <mergeCell ref="D41:J41"/>
    <mergeCell ref="K41:AH41"/>
    <mergeCell ref="AI41:AK41"/>
    <mergeCell ref="D45:J45"/>
    <mergeCell ref="K45:AH45"/>
    <mergeCell ref="AI45:AK45"/>
    <mergeCell ref="D46:J46"/>
    <mergeCell ref="K46:AH46"/>
    <mergeCell ref="AI46:AK46"/>
    <mergeCell ref="D42:J42"/>
    <mergeCell ref="B50:B52"/>
    <mergeCell ref="C50:J50"/>
    <mergeCell ref="K50:AH50"/>
    <mergeCell ref="AI50:AK50"/>
    <mergeCell ref="C51:J51"/>
    <mergeCell ref="K51:AH51"/>
    <mergeCell ref="AI51:AK51"/>
    <mergeCell ref="C52:J52"/>
    <mergeCell ref="K52:AH52"/>
    <mergeCell ref="AI52:AK52"/>
    <mergeCell ref="AI53:AK53"/>
    <mergeCell ref="B54:J57"/>
    <mergeCell ref="K54:M54"/>
    <mergeCell ref="N54:AE54"/>
    <mergeCell ref="AF54:AH54"/>
    <mergeCell ref="AI54:AK54"/>
    <mergeCell ref="AI57:AK57"/>
    <mergeCell ref="AI55:AK55"/>
    <mergeCell ref="AI56:AK56"/>
    <mergeCell ref="R59:U59"/>
    <mergeCell ref="V59:X59"/>
    <mergeCell ref="Y59:AB59"/>
    <mergeCell ref="AC59:AE59"/>
    <mergeCell ref="K57:M57"/>
    <mergeCell ref="N57:AE57"/>
    <mergeCell ref="AF57:AH57"/>
    <mergeCell ref="AF59:AH59"/>
    <mergeCell ref="B53:J53"/>
    <mergeCell ref="L53:O53"/>
    <mergeCell ref="Q53:T53"/>
    <mergeCell ref="U53:AH53"/>
    <mergeCell ref="B31:B46"/>
    <mergeCell ref="AI59:AK59"/>
    <mergeCell ref="K60:M60"/>
    <mergeCell ref="N60:P60"/>
    <mergeCell ref="Q60:S60"/>
    <mergeCell ref="T60:V60"/>
    <mergeCell ref="W60:Y60"/>
    <mergeCell ref="Z60:AB60"/>
    <mergeCell ref="AC60:AE60"/>
    <mergeCell ref="AF60:AH60"/>
    <mergeCell ref="B58:F60"/>
    <mergeCell ref="G58:J60"/>
    <mergeCell ref="K58:N59"/>
    <mergeCell ref="O58:Q59"/>
    <mergeCell ref="R58:U58"/>
    <mergeCell ref="V58:X58"/>
    <mergeCell ref="K55:M55"/>
    <mergeCell ref="N55:AE55"/>
    <mergeCell ref="AF55:AH55"/>
    <mergeCell ref="K56:M56"/>
    <mergeCell ref="N56:AE56"/>
    <mergeCell ref="AF56:AH56"/>
    <mergeCell ref="Y58:AB58"/>
    <mergeCell ref="AC58:AE58"/>
    <mergeCell ref="AM33:AN33"/>
    <mergeCell ref="A64:A66"/>
    <mergeCell ref="B64:J64"/>
    <mergeCell ref="L64:AK64"/>
    <mergeCell ref="B65:J65"/>
    <mergeCell ref="K65:AK65"/>
    <mergeCell ref="B66:J66"/>
    <mergeCell ref="K66:AK66"/>
    <mergeCell ref="B61:J63"/>
    <mergeCell ref="K61:M61"/>
    <mergeCell ref="Y61:AB61"/>
    <mergeCell ref="AC61:AF63"/>
    <mergeCell ref="AG61:AK63"/>
    <mergeCell ref="K62:M62"/>
    <mergeCell ref="N62:W62"/>
    <mergeCell ref="Y62:AB62"/>
    <mergeCell ref="N63:AA63"/>
    <mergeCell ref="A29:A63"/>
    <mergeCell ref="B29:E29"/>
    <mergeCell ref="F29:AK29"/>
    <mergeCell ref="B30:J30"/>
    <mergeCell ref="K30:AH30"/>
    <mergeCell ref="C35:C38"/>
    <mergeCell ref="AI30:AK30"/>
  </mergeCells>
  <phoneticPr fontId="53"/>
  <conditionalFormatting sqref="F18:F19 L18:L19 T18:T19 X19:AG19 AA18 H21:T25 Y21:AF25 AH21:AH25">
    <cfRule type="containsBlanks" dxfId="264" priority="21">
      <formula>LEN(TRIM(F18))=0</formula>
    </cfRule>
  </conditionalFormatting>
  <conditionalFormatting sqref="L5:T6">
    <cfRule type="expression" dxfId="263" priority="20">
      <formula>AND(F5="✔",L5="")</formula>
    </cfRule>
  </conditionalFormatting>
  <conditionalFormatting sqref="M11:R11 F11:K12 F13 L13 R13 AF15:AG15 G16 I16 L16 N16 F17:AK17 F20:AK20 F29:AK29 C31:AK52 K54:AK57 Y61:AB62 N62:W62 N63:AA63 K64 K65:AK66">
    <cfRule type="containsBlanks" dxfId="262" priority="18">
      <formula>LEN(TRIM(C11))=0</formula>
    </cfRule>
  </conditionalFormatting>
  <conditionalFormatting sqref="M11:R11 F11:K12 F14">
    <cfRule type="cellIs" dxfId="261" priority="17" operator="equal">
      <formula>"平成　　年　　月　　日"</formula>
    </cfRule>
  </conditionalFormatting>
  <conditionalFormatting sqref="V13:AF13">
    <cfRule type="expression" dxfId="260" priority="16">
      <formula>AND($R$13="✔",$V$13="")</formula>
    </cfRule>
  </conditionalFormatting>
  <conditionalFormatting sqref="K53 P53">
    <cfRule type="expression" dxfId="259" priority="15">
      <formula>COUNTA($K$53,$P$53)=0</formula>
    </cfRule>
  </conditionalFormatting>
  <conditionalFormatting sqref="AI53:AK53">
    <cfRule type="expression" dxfId="258" priority="14">
      <formula>AND($P$53="✔",$AI$53="")</formula>
    </cfRule>
  </conditionalFormatting>
  <conditionalFormatting sqref="M7">
    <cfRule type="containsBlanks" dxfId="257" priority="11">
      <formula>LEN(TRIM(M7))=0</formula>
    </cfRule>
  </conditionalFormatting>
  <conditionalFormatting sqref="S7">
    <cfRule type="containsBlanks" dxfId="256" priority="10">
      <formula>LEN(TRIM(S7))=0</formula>
    </cfRule>
  </conditionalFormatting>
  <conditionalFormatting sqref="F7">
    <cfRule type="containsBlanks" dxfId="255" priority="8">
      <formula>LEN(TRIM(F7))=0</formula>
    </cfRule>
  </conditionalFormatting>
  <conditionalFormatting sqref="Y8:AK8">
    <cfRule type="expression" dxfId="254" priority="6">
      <formula>LEN(Y8)&gt;100</formula>
    </cfRule>
    <cfRule type="expression" dxfId="253" priority="7">
      <formula>AND($L$5&lt;&gt;"00 基礎分野",$Y$7="")</formula>
    </cfRule>
  </conditionalFormatting>
  <conditionalFormatting sqref="F8">
    <cfRule type="containsBlanks" dxfId="252" priority="5">
      <formula>LEN(TRIM(F8))=0</formula>
    </cfRule>
  </conditionalFormatting>
  <conditionalFormatting sqref="M8">
    <cfRule type="containsBlanks" dxfId="251" priority="3">
      <formula>LEN(TRIM(M8))=0</formula>
    </cfRule>
  </conditionalFormatting>
  <conditionalFormatting sqref="AH26 AH28">
    <cfRule type="containsBlanks" dxfId="250" priority="2">
      <formula>LEN(TRIM(AH26))=0</formula>
    </cfRule>
  </conditionalFormatting>
  <conditionalFormatting sqref="AH27">
    <cfRule type="containsBlanks" dxfId="249" priority="1">
      <formula>LEN(TRIM(AH27))=0</formula>
    </cfRule>
  </conditionalFormatting>
  <dataValidations count="8">
    <dataValidation type="list" allowBlank="1" showInputMessage="1" showErrorMessage="1" sqref="L5:T6">
      <formula1>訓練分野</formula1>
    </dataValidation>
    <dataValidation type="list" allowBlank="1" showInputMessage="1" showErrorMessage="1" sqref="K64 S7:S8 P53 K53 AA18 T18:T19 L18:L19 F18:F19 R13 L13 F13 F7 M7 AH21:AH25">
      <formula1>"✔"</formula1>
    </dataValidation>
    <dataValidation type="list" allowBlank="1" showInputMessage="1" showErrorMessage="1" prompt="職場見学等を職業能力開発講習で実施する場合は、「（能開講習）」を選択してください。" sqref="AF54:AH57">
      <formula1>"（能開講習）"</formula1>
    </dataValidation>
    <dataValidation type="list" allowBlank="1" showInputMessage="1" showErrorMessage="1" prompt="実施する項目を選択してください。" sqref="K54:M57">
      <formula1>"【職場見学】,【職場体験】,【職業人講話】"</formula1>
    </dataValidation>
    <dataValidation allowBlank="1" showInputMessage="1" showErrorMessage="1" prompt="職場体験・職場見学及び企業実習先への交通費、健康診断料、補講費が必要となる場合には、別途費用が発生する旨記入してください。" sqref="N63:AA63"/>
    <dataValidation type="textLength" allowBlank="1" showInputMessage="1" showErrorMessage="1" sqref="F29:AK29">
      <formula1>1</formula1>
      <formula2>250</formula2>
    </dataValidation>
    <dataValidation type="textLength" allowBlank="1" showInputMessage="1" showErrorMessage="1" sqref="F20:AK20">
      <formula1>1</formula1>
      <formula2>200</formula2>
    </dataValidation>
    <dataValidation type="list" allowBlank="1" showInputMessage="1" showErrorMessage="1" sqref="F8 M8 AH26:AH28">
      <formula1>"○"</formula1>
    </dataValidation>
  </dataValidations>
  <pageMargins left="0.70866141732283472" right="0.70866141732283472" top="0.74803149606299213" bottom="0.55118110236220474" header="0.31496062992125984" footer="0.31496062992125984"/>
  <pageSetup paperSize="9" scale="58" orientation="portrait" r:id="rId1"/>
  <headerFooter>
    <oddFooter>&amp;R東京支部7月開講コース　</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J24"/>
  <sheetViews>
    <sheetView showGridLines="0" view="pageBreakPreview" zoomScale="85" zoomScaleNormal="88" zoomScaleSheetLayoutView="85" workbookViewId="0">
      <selection activeCell="C14" sqref="C14:E14"/>
    </sheetView>
  </sheetViews>
  <sheetFormatPr defaultColWidth="8" defaultRowHeight="13.5"/>
  <cols>
    <col min="1" max="1" width="8" style="1486"/>
    <col min="2" max="25" width="6.75" style="1486" customWidth="1"/>
    <col min="26" max="16384" width="8" style="1486"/>
  </cols>
  <sheetData>
    <row r="1" spans="2:36">
      <c r="W1" s="2531" t="s">
        <v>1279</v>
      </c>
      <c r="X1" s="2531"/>
      <c r="Y1" s="2531"/>
    </row>
    <row r="2" spans="2:36">
      <c r="B2" s="1487"/>
      <c r="Y2" s="1488" t="s">
        <v>1280</v>
      </c>
    </row>
    <row r="3" spans="2:36" ht="18.75">
      <c r="B3" s="2532" t="s">
        <v>1281</v>
      </c>
      <c r="C3" s="2532"/>
      <c r="D3" s="2532"/>
      <c r="E3" s="2532"/>
      <c r="F3" s="2532"/>
      <c r="G3" s="2532"/>
      <c r="H3" s="2532"/>
      <c r="I3" s="2532"/>
      <c r="J3" s="2532"/>
      <c r="K3" s="2532"/>
      <c r="L3" s="2532"/>
      <c r="M3" s="2532"/>
      <c r="N3" s="2532"/>
      <c r="O3" s="2532"/>
      <c r="P3" s="2532"/>
      <c r="Q3" s="2532"/>
      <c r="R3" s="2532"/>
      <c r="S3" s="2532"/>
      <c r="T3" s="2532"/>
      <c r="U3" s="2532"/>
      <c r="V3" s="2532"/>
      <c r="W3" s="2532"/>
      <c r="X3" s="2532"/>
      <c r="Y3" s="2532"/>
    </row>
    <row r="4" spans="2:36">
      <c r="U4" s="2533" t="s">
        <v>1282</v>
      </c>
      <c r="V4" s="2533"/>
      <c r="W4" s="2534" t="str">
        <f>IF(様式1!N2="","",様式1!N2)</f>
        <v/>
      </c>
      <c r="X4" s="2534"/>
      <c r="Y4" s="2534"/>
      <c r="Z4" s="1489"/>
      <c r="AA4" s="1489"/>
      <c r="AB4" s="1490"/>
    </row>
    <row r="5" spans="2:36" ht="9" customHeight="1"/>
    <row r="6" spans="2:36">
      <c r="B6" s="2535" t="s">
        <v>1283</v>
      </c>
      <c r="C6" s="2536"/>
      <c r="D6" s="2537"/>
      <c r="E6" s="2538" t="str">
        <f>IF(様式1!L10="","",様式1!L10)</f>
        <v/>
      </c>
      <c r="F6" s="2539"/>
      <c r="G6" s="2539"/>
      <c r="H6" s="2539"/>
      <c r="I6" s="2539"/>
      <c r="J6" s="2539"/>
      <c r="K6" s="2539"/>
      <c r="L6" s="2539"/>
      <c r="M6" s="2540"/>
      <c r="N6" s="2541" t="s">
        <v>1284</v>
      </c>
      <c r="O6" s="2541"/>
      <c r="P6" s="2541"/>
      <c r="Q6" s="2538" t="str">
        <f>IF(様式1!F43="","",様式1!F43)</f>
        <v/>
      </c>
      <c r="R6" s="2539"/>
      <c r="S6" s="2539"/>
      <c r="T6" s="2539"/>
      <c r="U6" s="2539"/>
      <c r="V6" s="2539"/>
      <c r="W6" s="2539"/>
      <c r="X6" s="2539"/>
      <c r="Y6" s="2540"/>
      <c r="Z6" s="1491"/>
      <c r="AA6" s="1491"/>
      <c r="AB6" s="1491"/>
      <c r="AC6" s="1491"/>
      <c r="AD6" s="1491"/>
      <c r="AE6" s="1491"/>
      <c r="AF6" s="1491"/>
      <c r="AG6" s="1491"/>
      <c r="AH6" s="1491"/>
      <c r="AI6" s="1491"/>
      <c r="AJ6" s="1491"/>
    </row>
    <row r="7" spans="2:36">
      <c r="B7" s="2535" t="s">
        <v>1285</v>
      </c>
      <c r="C7" s="2536"/>
      <c r="D7" s="2537"/>
      <c r="E7" s="2538" t="str">
        <f>IF(様式1!G35="","",様式1!G35)</f>
        <v/>
      </c>
      <c r="F7" s="2539"/>
      <c r="G7" s="2539"/>
      <c r="H7" s="2539"/>
      <c r="I7" s="2539"/>
      <c r="J7" s="2539"/>
      <c r="K7" s="2539"/>
      <c r="L7" s="2539"/>
      <c r="M7" s="2540"/>
      <c r="N7" s="2542"/>
      <c r="O7" s="2542"/>
      <c r="P7" s="2542"/>
      <c r="Q7" s="2543"/>
      <c r="R7" s="2543"/>
      <c r="S7" s="2543"/>
      <c r="T7" s="2543"/>
      <c r="U7" s="2543"/>
      <c r="V7" s="2543"/>
      <c r="W7" s="2543"/>
      <c r="X7" s="2543"/>
      <c r="Y7" s="2543"/>
      <c r="Z7" s="1491"/>
      <c r="AA7" s="1491"/>
      <c r="AB7" s="1491"/>
      <c r="AC7" s="1491"/>
      <c r="AD7" s="1491"/>
      <c r="AE7" s="1491"/>
      <c r="AF7" s="1491"/>
      <c r="AG7" s="1491"/>
      <c r="AH7" s="1491"/>
      <c r="AI7" s="1491"/>
      <c r="AJ7" s="1491"/>
    </row>
    <row r="9" spans="2:36" s="1493" customFormat="1" ht="55.9" customHeight="1">
      <c r="B9" s="1492" t="s">
        <v>1286</v>
      </c>
      <c r="C9" s="2544" t="s">
        <v>1287</v>
      </c>
      <c r="D9" s="2544"/>
      <c r="E9" s="2545" t="s">
        <v>1288</v>
      </c>
      <c r="F9" s="2545"/>
      <c r="G9" s="2545"/>
      <c r="H9" s="2545" t="s">
        <v>1289</v>
      </c>
      <c r="I9" s="2545"/>
      <c r="J9" s="2545"/>
      <c r="K9" s="2545"/>
      <c r="L9" s="2545"/>
      <c r="M9" s="2545" t="s">
        <v>1290</v>
      </c>
      <c r="N9" s="2545"/>
      <c r="O9" s="2545" t="s">
        <v>1291</v>
      </c>
      <c r="P9" s="2545"/>
      <c r="Q9" s="2546" t="s">
        <v>1292</v>
      </c>
      <c r="R9" s="2546"/>
      <c r="S9" s="2546"/>
      <c r="T9" s="2547" t="s">
        <v>1293</v>
      </c>
      <c r="U9" s="2545"/>
      <c r="V9" s="2548" t="s">
        <v>1294</v>
      </c>
      <c r="W9" s="2548"/>
      <c r="X9" s="2547"/>
      <c r="Y9" s="2545"/>
    </row>
    <row r="10" spans="2:36" ht="58.15" customHeight="1">
      <c r="B10" s="1494" t="s">
        <v>1295</v>
      </c>
      <c r="C10" s="2549"/>
      <c r="D10" s="2549"/>
      <c r="E10" s="2549"/>
      <c r="F10" s="2549"/>
      <c r="G10" s="2549"/>
      <c r="H10" s="2549"/>
      <c r="I10" s="2549"/>
      <c r="J10" s="2549"/>
      <c r="K10" s="2549"/>
      <c r="L10" s="2549"/>
      <c r="M10" s="2550"/>
      <c r="N10" s="2550"/>
      <c r="O10" s="2551"/>
      <c r="P10" s="2551"/>
      <c r="Q10" s="2551"/>
      <c r="R10" s="2551"/>
      <c r="S10" s="2551"/>
      <c r="T10" s="2551"/>
      <c r="U10" s="2551"/>
      <c r="V10" s="2552"/>
      <c r="W10" s="2552"/>
      <c r="X10" s="2552"/>
      <c r="Y10" s="2552"/>
      <c r="Z10" s="1495"/>
    </row>
    <row r="11" spans="2:36" ht="58.15" customHeight="1">
      <c r="B11" s="1494" t="s">
        <v>1296</v>
      </c>
      <c r="C11" s="2549"/>
      <c r="D11" s="2549"/>
      <c r="E11" s="2549"/>
      <c r="F11" s="2549"/>
      <c r="G11" s="2549"/>
      <c r="H11" s="2553"/>
      <c r="I11" s="2554"/>
      <c r="J11" s="2554"/>
      <c r="K11" s="2554"/>
      <c r="L11" s="2555"/>
      <c r="M11" s="2550"/>
      <c r="N11" s="2550"/>
      <c r="O11" s="2551"/>
      <c r="P11" s="2551"/>
      <c r="Q11" s="2551"/>
      <c r="R11" s="2551"/>
      <c r="S11" s="2551"/>
      <c r="T11" s="2551"/>
      <c r="U11" s="2551"/>
      <c r="V11" s="2552"/>
      <c r="W11" s="2552"/>
      <c r="X11" s="2552"/>
      <c r="Y11" s="2552"/>
      <c r="Z11" s="1495"/>
    </row>
    <row r="12" spans="2:36" ht="58.15" customHeight="1">
      <c r="B12" s="1494" t="s">
        <v>1297</v>
      </c>
      <c r="C12" s="2549"/>
      <c r="D12" s="2549"/>
      <c r="E12" s="2549"/>
      <c r="F12" s="2549"/>
      <c r="G12" s="2549"/>
      <c r="H12" s="2553"/>
      <c r="I12" s="2554"/>
      <c r="J12" s="2554"/>
      <c r="K12" s="2554"/>
      <c r="L12" s="2555"/>
      <c r="M12" s="2550"/>
      <c r="N12" s="2550"/>
      <c r="O12" s="2551"/>
      <c r="P12" s="2551"/>
      <c r="Q12" s="2551"/>
      <c r="R12" s="2551"/>
      <c r="S12" s="2551"/>
      <c r="T12" s="2551"/>
      <c r="U12" s="2551"/>
      <c r="V12" s="2552"/>
      <c r="W12" s="2552"/>
      <c r="X12" s="2552"/>
      <c r="Y12" s="2552"/>
      <c r="Z12" s="1495"/>
    </row>
    <row r="13" spans="2:36" ht="58.15" customHeight="1">
      <c r="B13" s="1494" t="s">
        <v>1298</v>
      </c>
      <c r="C13" s="2549"/>
      <c r="D13" s="2549"/>
      <c r="E13" s="2549"/>
      <c r="F13" s="2549"/>
      <c r="G13" s="2549"/>
      <c r="H13" s="2553"/>
      <c r="I13" s="2554"/>
      <c r="J13" s="2554"/>
      <c r="K13" s="2554"/>
      <c r="L13" s="2555"/>
      <c r="M13" s="2550"/>
      <c r="N13" s="2550"/>
      <c r="O13" s="2551"/>
      <c r="P13" s="2551"/>
      <c r="Q13" s="2551"/>
      <c r="R13" s="2551"/>
      <c r="S13" s="2551"/>
      <c r="T13" s="2551"/>
      <c r="U13" s="2551"/>
      <c r="V13" s="2552"/>
      <c r="W13" s="2552"/>
      <c r="X13" s="2552"/>
      <c r="Y13" s="2552"/>
    </row>
    <row r="14" spans="2:36" ht="58.15" customHeight="1">
      <c r="B14" s="1494" t="s">
        <v>1299</v>
      </c>
      <c r="C14" s="2549"/>
      <c r="D14" s="2549"/>
      <c r="E14" s="2549"/>
      <c r="F14" s="2549"/>
      <c r="G14" s="2549"/>
      <c r="H14" s="2553"/>
      <c r="I14" s="2554"/>
      <c r="J14" s="2554"/>
      <c r="K14" s="2554"/>
      <c r="L14" s="2555"/>
      <c r="M14" s="2550"/>
      <c r="N14" s="2550"/>
      <c r="O14" s="2551"/>
      <c r="P14" s="2551"/>
      <c r="Q14" s="2551"/>
      <c r="R14" s="2551"/>
      <c r="S14" s="2551"/>
      <c r="T14" s="2551"/>
      <c r="U14" s="2551"/>
      <c r="V14" s="2552"/>
      <c r="W14" s="2552"/>
      <c r="X14" s="2552"/>
      <c r="Y14" s="2552"/>
    </row>
    <row r="15" spans="2:36" ht="58.15" customHeight="1">
      <c r="B15" s="1494" t="s">
        <v>1300</v>
      </c>
      <c r="C15" s="2549"/>
      <c r="D15" s="2549"/>
      <c r="E15" s="2563"/>
      <c r="F15" s="2564"/>
      <c r="G15" s="2564"/>
      <c r="H15" s="2565"/>
      <c r="I15" s="2566"/>
      <c r="J15" s="2566"/>
      <c r="K15" s="2566"/>
      <c r="L15" s="2567"/>
      <c r="M15" s="2547"/>
      <c r="N15" s="2545"/>
      <c r="O15" s="2556"/>
      <c r="P15" s="2546"/>
      <c r="Q15" s="2546"/>
      <c r="R15" s="2546"/>
      <c r="S15" s="2546"/>
      <c r="T15" s="2556"/>
      <c r="U15" s="2546"/>
      <c r="V15" s="2557"/>
      <c r="W15" s="2558"/>
      <c r="X15" s="2558"/>
      <c r="Y15" s="2558"/>
    </row>
    <row r="16" spans="2:36">
      <c r="B16" s="1495"/>
    </row>
    <row r="17" spans="2:25">
      <c r="B17" s="2559" t="s">
        <v>1301</v>
      </c>
      <c r="C17" s="2560"/>
    </row>
    <row r="18" spans="2:25">
      <c r="B18" s="1496" t="s">
        <v>23</v>
      </c>
      <c r="C18" s="1497"/>
      <c r="D18" s="1498"/>
      <c r="E18" s="1498"/>
      <c r="F18" s="1498"/>
      <c r="G18" s="1498"/>
      <c r="H18" s="1498"/>
      <c r="I18" s="1497" t="s">
        <v>1302</v>
      </c>
      <c r="J18" s="1497"/>
      <c r="K18" s="1497"/>
      <c r="L18" s="1498"/>
      <c r="M18" s="1498"/>
      <c r="N18" s="1498"/>
      <c r="O18" s="1499"/>
      <c r="P18" s="1500"/>
      <c r="Q18" s="1498"/>
      <c r="R18" s="1501"/>
      <c r="S18" s="1498"/>
      <c r="T18" s="1498"/>
      <c r="U18" s="1498"/>
      <c r="V18" s="1498"/>
      <c r="W18" s="1498"/>
      <c r="X18" s="1498"/>
      <c r="Y18" s="1502"/>
    </row>
    <row r="19" spans="2:25">
      <c r="B19" s="1503"/>
      <c r="C19" s="1490"/>
      <c r="D19" s="1490"/>
      <c r="E19" s="1490"/>
      <c r="F19" s="1490"/>
      <c r="G19" s="1490"/>
      <c r="H19" s="1490"/>
      <c r="I19" s="1490"/>
      <c r="J19" s="1490"/>
      <c r="K19" s="1490"/>
      <c r="L19" s="1490"/>
      <c r="M19" s="1490"/>
      <c r="N19" s="1490"/>
      <c r="O19" s="1490"/>
      <c r="P19" s="1490"/>
      <c r="Q19" s="1490"/>
      <c r="R19" s="1490"/>
      <c r="S19" s="1490"/>
      <c r="T19" s="1490"/>
      <c r="U19" s="1490"/>
      <c r="V19" s="1490"/>
      <c r="W19" s="1490"/>
      <c r="X19" s="1490"/>
      <c r="Y19" s="1504"/>
    </row>
    <row r="20" spans="2:25">
      <c r="B20" s="1505" t="s">
        <v>1303</v>
      </c>
      <c r="C20" s="1506"/>
      <c r="D20" s="1490"/>
      <c r="E20" s="1490"/>
      <c r="F20" s="1490"/>
      <c r="G20" s="1490"/>
      <c r="H20" s="1490"/>
      <c r="I20" s="1507" t="s">
        <v>1304</v>
      </c>
      <c r="J20" s="1506"/>
      <c r="K20" s="1490"/>
      <c r="L20" s="1490"/>
      <c r="M20" s="1490"/>
      <c r="N20" s="1490"/>
      <c r="O20" s="1490"/>
      <c r="P20" s="1490"/>
      <c r="Q20" s="1490"/>
      <c r="R20" s="1490"/>
      <c r="S20" s="1490"/>
      <c r="T20" s="1490"/>
      <c r="U20" s="1490"/>
      <c r="V20" s="1490"/>
      <c r="W20" s="1490"/>
      <c r="X20" s="1490"/>
      <c r="Y20" s="1504"/>
    </row>
    <row r="21" spans="2:25">
      <c r="B21" s="1508"/>
      <c r="C21" s="1509"/>
      <c r="D21" s="1510"/>
      <c r="E21" s="1510"/>
      <c r="F21" s="1510"/>
      <c r="G21" s="1510"/>
      <c r="H21" s="1510"/>
      <c r="I21" s="1510"/>
      <c r="J21" s="1510"/>
      <c r="K21" s="1510"/>
      <c r="L21" s="1510"/>
      <c r="M21" s="1510"/>
      <c r="N21" s="1510"/>
      <c r="O21" s="1510"/>
      <c r="P21" s="1510"/>
      <c r="Q21" s="1510"/>
      <c r="R21" s="1510"/>
      <c r="S21" s="1510"/>
      <c r="T21" s="1510"/>
      <c r="U21" s="1510"/>
      <c r="V21" s="1510"/>
      <c r="W21" s="1510"/>
      <c r="X21" s="1510"/>
      <c r="Y21" s="1511"/>
    </row>
    <row r="23" spans="2:25" ht="88.15" customHeight="1">
      <c r="B23" s="2561" t="s">
        <v>1469</v>
      </c>
      <c r="C23" s="2562"/>
      <c r="D23" s="2562"/>
      <c r="E23" s="2562"/>
      <c r="F23" s="2562"/>
      <c r="G23" s="2562"/>
      <c r="H23" s="2562"/>
      <c r="I23" s="2562"/>
      <c r="J23" s="2562"/>
      <c r="K23" s="2562"/>
      <c r="L23" s="2562"/>
      <c r="M23" s="2562"/>
      <c r="N23" s="2562"/>
      <c r="O23" s="2562"/>
      <c r="P23" s="2562"/>
      <c r="Q23" s="2562"/>
      <c r="R23" s="2562"/>
      <c r="S23" s="2562"/>
      <c r="T23" s="2562"/>
      <c r="U23" s="2562"/>
      <c r="V23" s="2562"/>
      <c r="W23" s="2562"/>
      <c r="X23" s="2562"/>
      <c r="Y23" s="2562"/>
    </row>
    <row r="24" spans="2:25">
      <c r="Y24" s="1512" t="s">
        <v>1452</v>
      </c>
    </row>
  </sheetData>
  <mergeCells count="70">
    <mergeCell ref="T15:U15"/>
    <mergeCell ref="V15:Y15"/>
    <mergeCell ref="B17:C17"/>
    <mergeCell ref="B23:Y23"/>
    <mergeCell ref="C15:D15"/>
    <mergeCell ref="E15:G15"/>
    <mergeCell ref="H15:L15"/>
    <mergeCell ref="M15:N15"/>
    <mergeCell ref="O15:P15"/>
    <mergeCell ref="Q15:S15"/>
    <mergeCell ref="T13:U13"/>
    <mergeCell ref="V13:Y13"/>
    <mergeCell ref="C14:D14"/>
    <mergeCell ref="E14:G14"/>
    <mergeCell ref="H14:L14"/>
    <mergeCell ref="M14:N14"/>
    <mergeCell ref="O14:P14"/>
    <mergeCell ref="Q14:S14"/>
    <mergeCell ref="T14:U14"/>
    <mergeCell ref="V14:Y14"/>
    <mergeCell ref="C13:D13"/>
    <mergeCell ref="E13:G13"/>
    <mergeCell ref="H13:L13"/>
    <mergeCell ref="M13:N13"/>
    <mergeCell ref="O13:P13"/>
    <mergeCell ref="Q13:S13"/>
    <mergeCell ref="Q12:S12"/>
    <mergeCell ref="T12:U12"/>
    <mergeCell ref="V12:Y12"/>
    <mergeCell ref="C11:D11"/>
    <mergeCell ref="E11:G11"/>
    <mergeCell ref="H11:L11"/>
    <mergeCell ref="M11:N11"/>
    <mergeCell ref="O11:P11"/>
    <mergeCell ref="Q11:S11"/>
    <mergeCell ref="C12:D12"/>
    <mergeCell ref="E12:G12"/>
    <mergeCell ref="H12:L12"/>
    <mergeCell ref="M12:N12"/>
    <mergeCell ref="O12:P12"/>
    <mergeCell ref="Q10:S10"/>
    <mergeCell ref="T10:U10"/>
    <mergeCell ref="V10:Y10"/>
    <mergeCell ref="T11:U11"/>
    <mergeCell ref="V11:Y11"/>
    <mergeCell ref="C10:D10"/>
    <mergeCell ref="E10:G10"/>
    <mergeCell ref="H10:L10"/>
    <mergeCell ref="M10:N10"/>
    <mergeCell ref="O10:P10"/>
    <mergeCell ref="B7:D7"/>
    <mergeCell ref="E7:M7"/>
    <mergeCell ref="N7:P7"/>
    <mergeCell ref="Q7:Y7"/>
    <mergeCell ref="C9:D9"/>
    <mergeCell ref="E9:G9"/>
    <mergeCell ref="H9:L9"/>
    <mergeCell ref="M9:N9"/>
    <mergeCell ref="O9:P9"/>
    <mergeCell ref="Q9:S9"/>
    <mergeCell ref="T9:U9"/>
    <mergeCell ref="V9:Y9"/>
    <mergeCell ref="W1:Y1"/>
    <mergeCell ref="B3:Y3"/>
    <mergeCell ref="U4:V4"/>
    <mergeCell ref="W4:Y4"/>
    <mergeCell ref="B6:D6"/>
    <mergeCell ref="E6:M6"/>
    <mergeCell ref="N6:P6"/>
    <mergeCell ref="Q6:Y6"/>
  </mergeCells>
  <phoneticPr fontId="53"/>
  <dataValidations count="1">
    <dataValidation type="list" allowBlank="1" showInputMessage="1" showErrorMessage="1" sqref="Q10:S15">
      <formula1>"職場見学, 職場体験, 企業実習"</formula1>
    </dataValidation>
  </dataValidations>
  <printOptions horizontalCentered="1"/>
  <pageMargins left="0.35433070866141736" right="0.31496062992125984" top="0.35433070866141736" bottom="0.39370078740157483" header="0.31496062992125984" footer="0.31496062992125984"/>
  <pageSetup paperSize="9" scale="83" orientation="landscape" r:id="rId1"/>
  <headerFooter>
    <oddFooter>&amp;R東京支部7月開講コース</oddFooter>
  </headerFooter>
  <rowBreaks count="1" manualBreakCount="1">
    <brk id="22" max="24"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4"/>
  <sheetViews>
    <sheetView view="pageBreakPreview" zoomScale="90" zoomScaleNormal="100" zoomScaleSheetLayoutView="90" workbookViewId="0">
      <selection activeCell="C14" sqref="C14:E14"/>
    </sheetView>
  </sheetViews>
  <sheetFormatPr defaultColWidth="8" defaultRowHeight="13.5"/>
  <cols>
    <col min="1" max="13" width="6.75" style="1513" customWidth="1"/>
    <col min="14" max="15" width="12.625" style="1513" customWidth="1"/>
    <col min="16" max="17" width="10.125" style="1513" customWidth="1"/>
    <col min="18" max="23" width="6.75" style="1513" customWidth="1"/>
    <col min="24" max="16384" width="8" style="1513"/>
  </cols>
  <sheetData>
    <row r="1" spans="1:34">
      <c r="U1" s="1514" t="s">
        <v>1305</v>
      </c>
    </row>
    <row r="2" spans="1:34">
      <c r="W2" s="1515" t="s">
        <v>1306</v>
      </c>
    </row>
    <row r="3" spans="1:34" ht="18.75">
      <c r="A3" s="2568" t="s">
        <v>1307</v>
      </c>
      <c r="B3" s="2568"/>
      <c r="C3" s="2568"/>
      <c r="D3" s="2568"/>
      <c r="E3" s="2568"/>
      <c r="F3" s="2568"/>
      <c r="G3" s="2568"/>
      <c r="H3" s="2568"/>
      <c r="I3" s="2568"/>
      <c r="J3" s="2568"/>
      <c r="K3" s="2568"/>
      <c r="L3" s="2568"/>
      <c r="M3" s="2568"/>
      <c r="N3" s="2568"/>
      <c r="O3" s="2568"/>
      <c r="P3" s="2568"/>
      <c r="Q3" s="2568"/>
      <c r="R3" s="2568"/>
      <c r="S3" s="2568"/>
      <c r="T3" s="2568"/>
      <c r="U3" s="2568"/>
      <c r="V3" s="2568"/>
      <c r="W3" s="2568"/>
    </row>
    <row r="4" spans="1:34">
      <c r="S4" s="2569" t="s">
        <v>1282</v>
      </c>
      <c r="T4" s="2569"/>
      <c r="U4" s="2570" t="str">
        <f>IF(様式1!N2="","",様式1!N2)</f>
        <v/>
      </c>
      <c r="V4" s="2570"/>
      <c r="W4" s="2570"/>
    </row>
    <row r="5" spans="1:34" ht="9" customHeight="1"/>
    <row r="6" spans="1:34" ht="18" customHeight="1">
      <c r="A6" s="2571" t="s">
        <v>1283</v>
      </c>
      <c r="B6" s="2572"/>
      <c r="C6" s="2573"/>
      <c r="D6" s="2574" t="str">
        <f>IF(様式1!L10="","",様式1!L10)</f>
        <v/>
      </c>
      <c r="E6" s="2575"/>
      <c r="F6" s="2575"/>
      <c r="G6" s="2575"/>
      <c r="H6" s="2575"/>
      <c r="I6" s="2575"/>
      <c r="J6" s="2575"/>
      <c r="K6" s="2575"/>
      <c r="L6" s="2576"/>
      <c r="M6" s="2571" t="s">
        <v>1284</v>
      </c>
      <c r="N6" s="2577"/>
      <c r="O6" s="2578" t="str">
        <f>IF(様式1!F43="","",様式1!F43)</f>
        <v/>
      </c>
      <c r="P6" s="2577"/>
      <c r="Q6" s="2577"/>
      <c r="R6" s="2577"/>
      <c r="S6" s="2577"/>
      <c r="T6" s="2577"/>
      <c r="U6" s="2577"/>
      <c r="V6" s="2577"/>
      <c r="W6" s="2579"/>
      <c r="X6" s="1516"/>
      <c r="Y6" s="1516"/>
      <c r="Z6" s="1516"/>
      <c r="AA6" s="1516"/>
      <c r="AB6" s="1516"/>
      <c r="AC6" s="1516"/>
      <c r="AD6" s="1516"/>
      <c r="AE6" s="1516"/>
      <c r="AF6" s="1516"/>
      <c r="AG6" s="1516"/>
      <c r="AH6" s="1516"/>
    </row>
    <row r="7" spans="1:34" ht="18" customHeight="1">
      <c r="A7" s="2571" t="s">
        <v>1285</v>
      </c>
      <c r="B7" s="2572"/>
      <c r="C7" s="2573"/>
      <c r="D7" s="2574" t="str">
        <f>IF(様式1!G35="","",様式1!G35)</f>
        <v/>
      </c>
      <c r="E7" s="2575"/>
      <c r="F7" s="2575"/>
      <c r="G7" s="2575"/>
      <c r="H7" s="2575"/>
      <c r="I7" s="2575"/>
      <c r="J7" s="2575"/>
      <c r="K7" s="2575"/>
      <c r="L7" s="2576"/>
      <c r="M7" s="2580"/>
      <c r="N7" s="2581"/>
      <c r="O7" s="2581"/>
      <c r="P7" s="2581"/>
      <c r="Q7" s="2581"/>
      <c r="R7" s="2581"/>
      <c r="S7" s="2581"/>
      <c r="T7" s="2581"/>
      <c r="U7" s="2581"/>
      <c r="V7" s="2581"/>
      <c r="W7" s="2581"/>
      <c r="X7" s="1516"/>
      <c r="Y7" s="1516"/>
      <c r="Z7" s="1516"/>
      <c r="AA7" s="1516"/>
      <c r="AB7" s="1516"/>
      <c r="AC7" s="1516"/>
      <c r="AD7" s="1516"/>
      <c r="AE7" s="1516"/>
      <c r="AF7" s="1516"/>
      <c r="AG7" s="1516"/>
      <c r="AH7" s="1516"/>
    </row>
    <row r="9" spans="1:34" s="1518" customFormat="1" ht="69.95" customHeight="1">
      <c r="A9" s="1517" t="s">
        <v>1308</v>
      </c>
      <c r="B9" s="2582" t="s">
        <v>1309</v>
      </c>
      <c r="C9" s="2583"/>
      <c r="D9" s="2584"/>
      <c r="E9" s="2584"/>
      <c r="F9" s="2585"/>
      <c r="G9" s="2586" t="s">
        <v>1289</v>
      </c>
      <c r="H9" s="2586"/>
      <c r="I9" s="2586"/>
      <c r="J9" s="2586"/>
      <c r="K9" s="2586"/>
      <c r="L9" s="2586" t="s">
        <v>1290</v>
      </c>
      <c r="M9" s="2586"/>
      <c r="N9" s="2582" t="s">
        <v>1310</v>
      </c>
      <c r="O9" s="2587"/>
      <c r="P9" s="2588" t="s">
        <v>1311</v>
      </c>
      <c r="Q9" s="2586"/>
      <c r="R9" s="2586" t="s">
        <v>1293</v>
      </c>
      <c r="S9" s="2586"/>
      <c r="T9" s="2586" t="s">
        <v>1294</v>
      </c>
      <c r="U9" s="2586"/>
      <c r="V9" s="2586"/>
      <c r="W9" s="2586"/>
    </row>
    <row r="10" spans="1:34" ht="69.95" customHeight="1">
      <c r="A10" s="1519" t="s">
        <v>1295</v>
      </c>
      <c r="B10" s="2582"/>
      <c r="C10" s="2583"/>
      <c r="D10" s="2590"/>
      <c r="E10" s="2590"/>
      <c r="F10" s="2591"/>
      <c r="G10" s="2595"/>
      <c r="H10" s="2595"/>
      <c r="I10" s="2595"/>
      <c r="J10" s="2595"/>
      <c r="K10" s="2595"/>
      <c r="L10" s="2586"/>
      <c r="M10" s="2586"/>
      <c r="N10" s="2582"/>
      <c r="O10" s="2587"/>
      <c r="P10" s="2588"/>
      <c r="Q10" s="2588"/>
      <c r="R10" s="2588"/>
      <c r="S10" s="2588"/>
      <c r="T10" s="2589"/>
      <c r="U10" s="2589"/>
      <c r="V10" s="2589"/>
      <c r="W10" s="2589"/>
    </row>
    <row r="11" spans="1:34" ht="69.95" customHeight="1">
      <c r="A11" s="1519" t="s">
        <v>1296</v>
      </c>
      <c r="B11" s="2582"/>
      <c r="C11" s="2583"/>
      <c r="D11" s="2590"/>
      <c r="E11" s="2590"/>
      <c r="F11" s="2591"/>
      <c r="G11" s="2592"/>
      <c r="H11" s="2593"/>
      <c r="I11" s="2593"/>
      <c r="J11" s="2593"/>
      <c r="K11" s="2594"/>
      <c r="L11" s="2586"/>
      <c r="M11" s="2586"/>
      <c r="N11" s="2582"/>
      <c r="O11" s="2587"/>
      <c r="P11" s="2588"/>
      <c r="Q11" s="2588"/>
      <c r="R11" s="2588"/>
      <c r="S11" s="2588"/>
      <c r="T11" s="2589"/>
      <c r="U11" s="2589"/>
      <c r="V11" s="2589"/>
      <c r="W11" s="2589"/>
    </row>
    <row r="12" spans="1:34" ht="69.95" customHeight="1">
      <c r="A12" s="1519" t="s">
        <v>1297</v>
      </c>
      <c r="B12" s="2582"/>
      <c r="C12" s="2583"/>
      <c r="D12" s="2590"/>
      <c r="E12" s="2590"/>
      <c r="F12" s="2591"/>
      <c r="G12" s="2592"/>
      <c r="H12" s="2593"/>
      <c r="I12" s="2593"/>
      <c r="J12" s="2593"/>
      <c r="K12" s="2594"/>
      <c r="L12" s="2586"/>
      <c r="M12" s="2586"/>
      <c r="N12" s="2582"/>
      <c r="O12" s="2587"/>
      <c r="P12" s="2588"/>
      <c r="Q12" s="2588"/>
      <c r="R12" s="2588"/>
      <c r="S12" s="2588"/>
      <c r="T12" s="2589"/>
      <c r="U12" s="2589"/>
      <c r="V12" s="2589"/>
      <c r="W12" s="2589"/>
    </row>
    <row r="13" spans="1:34" ht="69.95" customHeight="1">
      <c r="A13" s="1519" t="s">
        <v>1298</v>
      </c>
      <c r="B13" s="2582"/>
      <c r="C13" s="2583"/>
      <c r="D13" s="2590"/>
      <c r="E13" s="2590"/>
      <c r="F13" s="2591"/>
      <c r="G13" s="2592"/>
      <c r="H13" s="2593"/>
      <c r="I13" s="2593"/>
      <c r="J13" s="2593"/>
      <c r="K13" s="2594"/>
      <c r="L13" s="2586"/>
      <c r="M13" s="2586"/>
      <c r="N13" s="2596"/>
      <c r="O13" s="2585"/>
      <c r="P13" s="2588"/>
      <c r="Q13" s="2588"/>
      <c r="R13" s="2588"/>
      <c r="S13" s="2588"/>
      <c r="T13" s="2589"/>
      <c r="U13" s="2589"/>
      <c r="V13" s="2589"/>
      <c r="W13" s="2589"/>
    </row>
    <row r="14" spans="1:34" ht="69.95" customHeight="1">
      <c r="A14" s="1519" t="s">
        <v>1299</v>
      </c>
      <c r="B14" s="2582"/>
      <c r="C14" s="2583"/>
      <c r="D14" s="2590"/>
      <c r="E14" s="2590"/>
      <c r="F14" s="2591"/>
      <c r="G14" s="2592"/>
      <c r="H14" s="2593"/>
      <c r="I14" s="2593"/>
      <c r="J14" s="2593"/>
      <c r="K14" s="2594"/>
      <c r="L14" s="2586"/>
      <c r="M14" s="2586"/>
      <c r="N14" s="2596"/>
      <c r="O14" s="2585"/>
      <c r="P14" s="2588"/>
      <c r="Q14" s="2588"/>
      <c r="R14" s="2588"/>
      <c r="S14" s="2588"/>
      <c r="T14" s="2589"/>
      <c r="U14" s="2589"/>
      <c r="V14" s="2589"/>
      <c r="W14" s="2589"/>
    </row>
    <row r="15" spans="1:34" ht="69.95" customHeight="1">
      <c r="A15" s="1519" t="s">
        <v>1300</v>
      </c>
      <c r="B15" s="2582"/>
      <c r="C15" s="2583"/>
      <c r="D15" s="2590"/>
      <c r="E15" s="2590"/>
      <c r="F15" s="2591"/>
      <c r="G15" s="2592"/>
      <c r="H15" s="2593"/>
      <c r="I15" s="2593"/>
      <c r="J15" s="2593"/>
      <c r="K15" s="2594"/>
      <c r="L15" s="2586"/>
      <c r="M15" s="2586"/>
      <c r="N15" s="2596"/>
      <c r="O15" s="2585"/>
      <c r="P15" s="2588"/>
      <c r="Q15" s="2588"/>
      <c r="R15" s="2588"/>
      <c r="S15" s="2588"/>
      <c r="T15" s="2589"/>
      <c r="U15" s="2589"/>
      <c r="V15" s="2589"/>
      <c r="W15" s="2589"/>
    </row>
    <row r="17" spans="1:23">
      <c r="A17" s="2596" t="s">
        <v>1301</v>
      </c>
      <c r="B17" s="2597"/>
    </row>
    <row r="18" spans="1:23">
      <c r="A18" s="1520" t="s">
        <v>23</v>
      </c>
      <c r="B18" s="1521"/>
      <c r="C18" s="1522"/>
      <c r="D18" s="1522"/>
      <c r="E18" s="1522"/>
      <c r="F18" s="1522"/>
      <c r="G18" s="1522"/>
      <c r="H18" s="1521" t="s">
        <v>1302</v>
      </c>
      <c r="I18" s="1521"/>
      <c r="J18" s="1521"/>
      <c r="K18" s="1522"/>
      <c r="L18" s="1522"/>
      <c r="M18" s="1522"/>
      <c r="N18" s="1522"/>
      <c r="O18" s="1522"/>
      <c r="P18" s="1522"/>
      <c r="Q18" s="1522"/>
      <c r="R18" s="1522"/>
      <c r="S18" s="1522"/>
      <c r="T18" s="1522"/>
      <c r="U18" s="1522"/>
      <c r="V18" s="1522"/>
      <c r="W18" s="1523"/>
    </row>
    <row r="19" spans="1:23">
      <c r="A19" s="1524"/>
      <c r="B19" s="1525"/>
      <c r="C19" s="1525"/>
      <c r="D19" s="1525"/>
      <c r="E19" s="1525"/>
      <c r="F19" s="1525"/>
      <c r="G19" s="1525"/>
      <c r="H19" s="1525"/>
      <c r="I19" s="1525"/>
      <c r="J19" s="1525"/>
      <c r="K19" s="1525"/>
      <c r="L19" s="1525"/>
      <c r="M19" s="1525"/>
      <c r="N19" s="1525"/>
      <c r="O19" s="1525"/>
      <c r="P19" s="1525"/>
      <c r="Q19" s="1525"/>
      <c r="R19" s="1525"/>
      <c r="S19" s="1525"/>
      <c r="T19" s="1525"/>
      <c r="U19" s="1525"/>
      <c r="V19" s="1525"/>
      <c r="W19" s="1526"/>
    </row>
    <row r="20" spans="1:23">
      <c r="A20" s="1527" t="s">
        <v>1303</v>
      </c>
      <c r="B20" s="1528"/>
      <c r="C20" s="1525"/>
      <c r="D20" s="1525"/>
      <c r="E20" s="1525"/>
      <c r="F20" s="1525"/>
      <c r="G20" s="1525"/>
      <c r="H20" s="1528" t="s">
        <v>1304</v>
      </c>
      <c r="I20" s="1528"/>
      <c r="J20" s="1525"/>
      <c r="K20" s="1525"/>
      <c r="L20" s="1525"/>
      <c r="M20" s="1525"/>
      <c r="N20" s="1525"/>
      <c r="O20" s="1525"/>
      <c r="P20" s="1525"/>
      <c r="Q20" s="1525"/>
      <c r="R20" s="1525"/>
      <c r="S20" s="1525"/>
      <c r="T20" s="1525"/>
      <c r="U20" s="1525"/>
      <c r="V20" s="1525"/>
      <c r="W20" s="1526"/>
    </row>
    <row r="21" spans="1:23">
      <c r="A21" s="1529"/>
      <c r="B21" s="1530"/>
      <c r="C21" s="1531"/>
      <c r="D21" s="1531"/>
      <c r="E21" s="1531"/>
      <c r="F21" s="1531"/>
      <c r="G21" s="1531"/>
      <c r="H21" s="1531"/>
      <c r="I21" s="1531"/>
      <c r="J21" s="1531"/>
      <c r="K21" s="1531"/>
      <c r="L21" s="1531"/>
      <c r="M21" s="1531"/>
      <c r="N21" s="1531"/>
      <c r="O21" s="1531"/>
      <c r="P21" s="1531"/>
      <c r="Q21" s="1531"/>
      <c r="R21" s="1531"/>
      <c r="S21" s="1531"/>
      <c r="T21" s="1531"/>
      <c r="U21" s="1531"/>
      <c r="V21" s="1531"/>
      <c r="W21" s="1532"/>
    </row>
    <row r="23" spans="1:23" ht="60" customHeight="1">
      <c r="A23" s="2598" t="s">
        <v>1312</v>
      </c>
      <c r="B23" s="2599"/>
      <c r="C23" s="2599"/>
      <c r="D23" s="2599"/>
      <c r="E23" s="2599"/>
      <c r="F23" s="2599"/>
      <c r="G23" s="2599"/>
      <c r="H23" s="2599"/>
      <c r="I23" s="2599"/>
      <c r="J23" s="2599"/>
      <c r="K23" s="2599"/>
      <c r="L23" s="2599"/>
      <c r="M23" s="2599"/>
      <c r="N23" s="2599"/>
      <c r="O23" s="2599"/>
      <c r="P23" s="2599"/>
      <c r="Q23" s="2599"/>
      <c r="R23" s="2599"/>
      <c r="S23" s="2599"/>
      <c r="T23" s="2599"/>
      <c r="U23" s="2599"/>
      <c r="V23" s="2599"/>
      <c r="W23" s="2599"/>
    </row>
    <row r="24" spans="1:23">
      <c r="W24" s="1512" t="s">
        <v>1313</v>
      </c>
    </row>
  </sheetData>
  <mergeCells count="61">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A7:C7"/>
    <mergeCell ref="D7:L7"/>
    <mergeCell ref="M7:W7"/>
    <mergeCell ref="B9:F9"/>
    <mergeCell ref="G9:K9"/>
    <mergeCell ref="L9:M9"/>
    <mergeCell ref="N9:O9"/>
    <mergeCell ref="P9:Q9"/>
    <mergeCell ref="R9:S9"/>
    <mergeCell ref="T9:W9"/>
    <mergeCell ref="A3:W3"/>
    <mergeCell ref="S4:T4"/>
    <mergeCell ref="U4:W4"/>
    <mergeCell ref="A6:C6"/>
    <mergeCell ref="D6:L6"/>
    <mergeCell ref="M6:N6"/>
    <mergeCell ref="O6:W6"/>
  </mergeCells>
  <phoneticPr fontId="53"/>
  <printOptions horizontalCentered="1"/>
  <pageMargins left="0.35433070866141736" right="0.31496062992125984" top="0.35433070866141736" bottom="0.39370078740157483" header="0.31496062992125984" footer="0.31496062992125984"/>
  <pageSetup paperSize="9" scale="76" orientation="landscape" r:id="rId1"/>
  <headerFooter>
    <oddFooter>&amp;R東京支部7月開講コース</oddFooter>
  </headerFooter>
  <rowBreaks count="1" manualBreakCount="1">
    <brk id="22"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view="pageBreakPreview" zoomScale="55" zoomScaleNormal="69" zoomScaleSheetLayoutView="55" workbookViewId="0">
      <selection activeCell="C14" sqref="C14:E14"/>
    </sheetView>
  </sheetViews>
  <sheetFormatPr defaultRowHeight="13.5"/>
  <cols>
    <col min="1" max="1" width="12.625" style="1588" customWidth="1"/>
    <col min="2" max="2" width="16.625" style="1588" customWidth="1"/>
    <col min="3" max="3" width="31.375" style="1588" customWidth="1"/>
    <col min="4" max="4" width="247.875" style="1612" customWidth="1"/>
    <col min="5" max="5" width="18.25" style="1588" customWidth="1"/>
    <col min="6" max="16384" width="9" style="1588"/>
  </cols>
  <sheetData>
    <row r="1" spans="1:6" ht="63" customHeight="1" thickBot="1">
      <c r="A1" s="1585" t="s">
        <v>1344</v>
      </c>
      <c r="B1" s="1586"/>
      <c r="C1" s="1586"/>
      <c r="D1" s="2608" t="s">
        <v>1345</v>
      </c>
      <c r="E1" s="2608"/>
      <c r="F1" s="1587" t="s">
        <v>1346</v>
      </c>
    </row>
    <row r="2" spans="1:6" ht="66.75" customHeight="1" thickBot="1">
      <c r="A2" s="1589" t="s">
        <v>1347</v>
      </c>
      <c r="B2" s="1590" t="s">
        <v>1348</v>
      </c>
      <c r="C2" s="1591" t="s">
        <v>1349</v>
      </c>
      <c r="D2" s="1592" t="s">
        <v>1350</v>
      </c>
      <c r="E2" s="1593" t="s">
        <v>1351</v>
      </c>
    </row>
    <row r="3" spans="1:6" ht="23.25" customHeight="1">
      <c r="A3" s="2609" t="s">
        <v>1352</v>
      </c>
      <c r="B3" s="2603" t="s">
        <v>1353</v>
      </c>
      <c r="C3" s="1594" t="s">
        <v>1354</v>
      </c>
      <c r="D3" s="1595" t="s">
        <v>1355</v>
      </c>
      <c r="E3" s="1596"/>
    </row>
    <row r="4" spans="1:6" ht="46.5" customHeight="1">
      <c r="A4" s="2610"/>
      <c r="B4" s="2604"/>
      <c r="C4" s="1597" t="s">
        <v>1356</v>
      </c>
      <c r="D4" s="1598" t="s">
        <v>1357</v>
      </c>
      <c r="E4" s="1599"/>
    </row>
    <row r="5" spans="1:6" ht="23.25" customHeight="1">
      <c r="A5" s="2610"/>
      <c r="B5" s="2604"/>
      <c r="C5" s="1597" t="s">
        <v>1358</v>
      </c>
      <c r="D5" s="1598" t="s">
        <v>1359</v>
      </c>
      <c r="E5" s="1599"/>
    </row>
    <row r="6" spans="1:6" ht="23.25" customHeight="1">
      <c r="A6" s="2610"/>
      <c r="B6" s="2604"/>
      <c r="C6" s="1597" t="s">
        <v>1360</v>
      </c>
      <c r="D6" s="1598" t="s">
        <v>1361</v>
      </c>
      <c r="E6" s="1599"/>
    </row>
    <row r="7" spans="1:6" ht="48" customHeight="1">
      <c r="A7" s="2610"/>
      <c r="B7" s="2604"/>
      <c r="C7" s="1597" t="s">
        <v>1362</v>
      </c>
      <c r="D7" s="1598" t="s">
        <v>1363</v>
      </c>
      <c r="E7" s="1599"/>
    </row>
    <row r="8" spans="1:6" ht="23.25" customHeight="1">
      <c r="A8" s="2610"/>
      <c r="B8" s="2605"/>
      <c r="C8" s="1597" t="s">
        <v>1364</v>
      </c>
      <c r="D8" s="1598" t="s">
        <v>1365</v>
      </c>
      <c r="E8" s="1599"/>
    </row>
    <row r="9" spans="1:6" ht="23.25" customHeight="1">
      <c r="A9" s="2610"/>
      <c r="B9" s="2606" t="s">
        <v>1366</v>
      </c>
      <c r="C9" s="1600" t="s">
        <v>1367</v>
      </c>
      <c r="D9" s="1601" t="s">
        <v>1368</v>
      </c>
      <c r="E9" s="1602"/>
    </row>
    <row r="10" spans="1:6" ht="23.25" customHeight="1">
      <c r="A10" s="2610"/>
      <c r="B10" s="2604"/>
      <c r="C10" s="1597" t="s">
        <v>1369</v>
      </c>
      <c r="D10" s="1598" t="s">
        <v>1370</v>
      </c>
      <c r="E10" s="1599"/>
    </row>
    <row r="11" spans="1:6" ht="48" customHeight="1">
      <c r="A11" s="2610"/>
      <c r="B11" s="2604"/>
      <c r="C11" s="1597" t="s">
        <v>1371</v>
      </c>
      <c r="D11" s="1598" t="s">
        <v>1372</v>
      </c>
      <c r="E11" s="1599"/>
    </row>
    <row r="12" spans="1:6" ht="23.25" customHeight="1">
      <c r="A12" s="2610"/>
      <c r="B12" s="2604"/>
      <c r="C12" s="1597" t="s">
        <v>1373</v>
      </c>
      <c r="D12" s="1598" t="s">
        <v>1374</v>
      </c>
      <c r="E12" s="1599"/>
    </row>
    <row r="13" spans="1:6" ht="23.25" customHeight="1">
      <c r="A13" s="2610"/>
      <c r="B13" s="2604"/>
      <c r="C13" s="1597" t="s">
        <v>1375</v>
      </c>
      <c r="D13" s="1598" t="s">
        <v>1376</v>
      </c>
      <c r="E13" s="1599"/>
    </row>
    <row r="14" spans="1:6" ht="23.25" customHeight="1">
      <c r="A14" s="2610"/>
      <c r="B14" s="2605"/>
      <c r="C14" s="1597" t="s">
        <v>1377</v>
      </c>
      <c r="D14" s="1598" t="s">
        <v>1378</v>
      </c>
      <c r="E14" s="1599"/>
    </row>
    <row r="15" spans="1:6" ht="24.75" customHeight="1">
      <c r="A15" s="2610"/>
      <c r="B15" s="2606" t="s">
        <v>1379</v>
      </c>
      <c r="C15" s="1600" t="s">
        <v>1380</v>
      </c>
      <c r="D15" s="1601" t="s">
        <v>1381</v>
      </c>
      <c r="E15" s="1602"/>
    </row>
    <row r="16" spans="1:6" ht="45.75" customHeight="1">
      <c r="A16" s="2610"/>
      <c r="B16" s="2604"/>
      <c r="C16" s="1597" t="s">
        <v>1382</v>
      </c>
      <c r="D16" s="1598" t="s">
        <v>1383</v>
      </c>
      <c r="E16" s="1599"/>
    </row>
    <row r="17" spans="1:5" ht="45.75" customHeight="1">
      <c r="A17" s="2610"/>
      <c r="B17" s="2604"/>
      <c r="C17" s="1597" t="s">
        <v>1384</v>
      </c>
      <c r="D17" s="1598" t="s">
        <v>1385</v>
      </c>
      <c r="E17" s="1599"/>
    </row>
    <row r="18" spans="1:5" ht="24" customHeight="1">
      <c r="A18" s="2610"/>
      <c r="B18" s="2604"/>
      <c r="C18" s="1597" t="s">
        <v>1386</v>
      </c>
      <c r="D18" s="1598" t="s">
        <v>1387</v>
      </c>
      <c r="E18" s="1599"/>
    </row>
    <row r="19" spans="1:5" ht="24" customHeight="1" thickBot="1">
      <c r="A19" s="2611"/>
      <c r="B19" s="2607"/>
      <c r="C19" s="1597" t="s">
        <v>1388</v>
      </c>
      <c r="D19" s="1598" t="s">
        <v>1389</v>
      </c>
      <c r="E19" s="1599"/>
    </row>
    <row r="20" spans="1:5" ht="24" customHeight="1">
      <c r="A20" s="2600" t="s">
        <v>1390</v>
      </c>
      <c r="B20" s="2603" t="s">
        <v>1391</v>
      </c>
      <c r="C20" s="1603" t="s">
        <v>1392</v>
      </c>
      <c r="D20" s="1604" t="s">
        <v>1393</v>
      </c>
      <c r="E20" s="1605"/>
    </row>
    <row r="21" spans="1:5" ht="24" customHeight="1">
      <c r="A21" s="2601"/>
      <c r="B21" s="2604"/>
      <c r="C21" s="1597" t="s">
        <v>1394</v>
      </c>
      <c r="D21" s="1598" t="s">
        <v>1395</v>
      </c>
      <c r="E21" s="1599"/>
    </row>
    <row r="22" spans="1:5" ht="45.75" customHeight="1">
      <c r="A22" s="2601"/>
      <c r="B22" s="2605"/>
      <c r="C22" s="1597" t="s">
        <v>1396</v>
      </c>
      <c r="D22" s="1598" t="s">
        <v>1397</v>
      </c>
      <c r="E22" s="1599"/>
    </row>
    <row r="23" spans="1:5" ht="60" customHeight="1">
      <c r="A23" s="2601"/>
      <c r="B23" s="2606" t="s">
        <v>1398</v>
      </c>
      <c r="C23" s="1600" t="s">
        <v>1399</v>
      </c>
      <c r="D23" s="1601" t="s">
        <v>1400</v>
      </c>
      <c r="E23" s="1602"/>
    </row>
    <row r="24" spans="1:5" ht="23.25" customHeight="1">
      <c r="A24" s="2601"/>
      <c r="B24" s="2605"/>
      <c r="C24" s="1597" t="s">
        <v>1401</v>
      </c>
      <c r="D24" s="1598" t="s">
        <v>1402</v>
      </c>
      <c r="E24" s="1599"/>
    </row>
    <row r="25" spans="1:5" ht="23.25" customHeight="1">
      <c r="A25" s="2601"/>
      <c r="B25" s="2606" t="s">
        <v>1403</v>
      </c>
      <c r="C25" s="1600" t="s">
        <v>1404</v>
      </c>
      <c r="D25" s="1601" t="s">
        <v>1405</v>
      </c>
      <c r="E25" s="1602"/>
    </row>
    <row r="26" spans="1:5" ht="45" customHeight="1" thickBot="1">
      <c r="A26" s="2602"/>
      <c r="B26" s="2607"/>
      <c r="C26" s="1597" t="s">
        <v>1406</v>
      </c>
      <c r="D26" s="1598" t="s">
        <v>1407</v>
      </c>
      <c r="E26" s="1599"/>
    </row>
    <row r="27" spans="1:5" ht="23.25" customHeight="1">
      <c r="A27" s="2600" t="s">
        <v>1408</v>
      </c>
      <c r="B27" s="2603" t="s">
        <v>1409</v>
      </c>
      <c r="C27" s="1603" t="s">
        <v>1410</v>
      </c>
      <c r="D27" s="1604" t="s">
        <v>1411</v>
      </c>
      <c r="E27" s="1605"/>
    </row>
    <row r="28" spans="1:5" ht="23.25" customHeight="1">
      <c r="A28" s="2601"/>
      <c r="B28" s="2604"/>
      <c r="C28" s="1597" t="s">
        <v>1412</v>
      </c>
      <c r="D28" s="1598" t="s">
        <v>1413</v>
      </c>
      <c r="E28" s="1599"/>
    </row>
    <row r="29" spans="1:5" ht="23.25" customHeight="1">
      <c r="A29" s="2601"/>
      <c r="B29" s="2604"/>
      <c r="C29" s="1597" t="s">
        <v>1414</v>
      </c>
      <c r="D29" s="1598" t="s">
        <v>1415</v>
      </c>
      <c r="E29" s="1599"/>
    </row>
    <row r="30" spans="1:5" ht="23.25" customHeight="1">
      <c r="A30" s="2601"/>
      <c r="B30" s="2604"/>
      <c r="C30" s="1597" t="s">
        <v>1416</v>
      </c>
      <c r="D30" s="1598" t="s">
        <v>1417</v>
      </c>
      <c r="E30" s="1599"/>
    </row>
    <row r="31" spans="1:5" ht="45" customHeight="1">
      <c r="A31" s="2601"/>
      <c r="B31" s="2604"/>
      <c r="C31" s="1597" t="s">
        <v>1418</v>
      </c>
      <c r="D31" s="1598" t="s">
        <v>1419</v>
      </c>
      <c r="E31" s="1599"/>
    </row>
    <row r="32" spans="1:5" ht="23.25" customHeight="1">
      <c r="A32" s="2601"/>
      <c r="B32" s="2604"/>
      <c r="C32" s="1597" t="s">
        <v>1420</v>
      </c>
      <c r="D32" s="1598" t="s">
        <v>1421</v>
      </c>
      <c r="E32" s="1599"/>
    </row>
    <row r="33" spans="1:5" ht="23.25" customHeight="1">
      <c r="A33" s="2601"/>
      <c r="B33" s="2604"/>
      <c r="C33" s="1597" t="s">
        <v>1422</v>
      </c>
      <c r="D33" s="1598" t="s">
        <v>1423</v>
      </c>
      <c r="E33" s="1599"/>
    </row>
    <row r="34" spans="1:5" ht="23.25" customHeight="1">
      <c r="A34" s="2601"/>
      <c r="B34" s="2604"/>
      <c r="C34" s="1597" t="s">
        <v>1424</v>
      </c>
      <c r="D34" s="1598" t="s">
        <v>1425</v>
      </c>
      <c r="E34" s="1599"/>
    </row>
    <row r="35" spans="1:5" ht="23.25" customHeight="1">
      <c r="A35" s="2601"/>
      <c r="B35" s="2604"/>
      <c r="C35" s="1597" t="s">
        <v>1426</v>
      </c>
      <c r="D35" s="1598" t="s">
        <v>1427</v>
      </c>
      <c r="E35" s="1599"/>
    </row>
    <row r="36" spans="1:5" ht="23.25" customHeight="1">
      <c r="A36" s="2601"/>
      <c r="B36" s="2605"/>
      <c r="C36" s="1597" t="s">
        <v>1428</v>
      </c>
      <c r="D36" s="1598" t="s">
        <v>1429</v>
      </c>
      <c r="E36" s="1599"/>
    </row>
    <row r="37" spans="1:5" ht="48" customHeight="1">
      <c r="A37" s="2601"/>
      <c r="B37" s="2606" t="s">
        <v>1430</v>
      </c>
      <c r="C37" s="1600" t="s">
        <v>1431</v>
      </c>
      <c r="D37" s="1601" t="s">
        <v>1432</v>
      </c>
      <c r="E37" s="1602"/>
    </row>
    <row r="38" spans="1:5" ht="45.75" customHeight="1">
      <c r="A38" s="2601"/>
      <c r="B38" s="2604"/>
      <c r="C38" s="1597" t="s">
        <v>1433</v>
      </c>
      <c r="D38" s="1598" t="s">
        <v>1434</v>
      </c>
      <c r="E38" s="1599"/>
    </row>
    <row r="39" spans="1:5" ht="45.75" customHeight="1" thickBot="1">
      <c r="A39" s="2602"/>
      <c r="B39" s="2607"/>
      <c r="C39" s="1597" t="s">
        <v>1435</v>
      </c>
      <c r="D39" s="1598" t="s">
        <v>1436</v>
      </c>
      <c r="E39" s="1599"/>
    </row>
    <row r="40" spans="1:5" ht="45.75" customHeight="1">
      <c r="A40" s="2600" t="s">
        <v>1437</v>
      </c>
      <c r="B40" s="2603" t="s">
        <v>1438</v>
      </c>
      <c r="C40" s="1603" t="s">
        <v>1439</v>
      </c>
      <c r="D40" s="1604" t="s">
        <v>1440</v>
      </c>
      <c r="E40" s="1605"/>
    </row>
    <row r="41" spans="1:5" ht="45.75" customHeight="1">
      <c r="A41" s="2601"/>
      <c r="B41" s="2604"/>
      <c r="C41" s="1597" t="s">
        <v>1441</v>
      </c>
      <c r="D41" s="1598" t="s">
        <v>1442</v>
      </c>
      <c r="E41" s="1599"/>
    </row>
    <row r="42" spans="1:5" ht="24" customHeight="1">
      <c r="A42" s="2601"/>
      <c r="B42" s="2604"/>
      <c r="C42" s="1597" t="s">
        <v>1443</v>
      </c>
      <c r="D42" s="1598" t="s">
        <v>1444</v>
      </c>
      <c r="E42" s="1599"/>
    </row>
    <row r="43" spans="1:5" ht="24" customHeight="1">
      <c r="A43" s="2601"/>
      <c r="B43" s="2605"/>
      <c r="C43" s="1597" t="s">
        <v>1445</v>
      </c>
      <c r="D43" s="1598" t="s">
        <v>1446</v>
      </c>
      <c r="E43" s="1599"/>
    </row>
    <row r="44" spans="1:5" ht="45.75" customHeight="1">
      <c r="A44" s="2601"/>
      <c r="B44" s="2606" t="s">
        <v>1447</v>
      </c>
      <c r="C44" s="1600" t="s">
        <v>1448</v>
      </c>
      <c r="D44" s="1601" t="s">
        <v>1449</v>
      </c>
      <c r="E44" s="1602"/>
    </row>
    <row r="45" spans="1:5" ht="47.25" customHeight="1" thickBot="1">
      <c r="A45" s="2602"/>
      <c r="B45" s="2607"/>
      <c r="C45" s="1606" t="s">
        <v>1450</v>
      </c>
      <c r="D45" s="1607" t="s">
        <v>1451</v>
      </c>
      <c r="E45" s="1608"/>
    </row>
    <row r="46" spans="1:5" ht="19.5">
      <c r="A46" s="1609"/>
      <c r="B46" s="1610"/>
      <c r="C46" s="1611"/>
      <c r="D46" s="1610"/>
      <c r="E46" s="1610"/>
    </row>
  </sheetData>
  <mergeCells count="15">
    <mergeCell ref="A20:A26"/>
    <mergeCell ref="B20:B22"/>
    <mergeCell ref="B23:B24"/>
    <mergeCell ref="B25:B26"/>
    <mergeCell ref="D1:E1"/>
    <mergeCell ref="A3:A19"/>
    <mergeCell ref="B3:B8"/>
    <mergeCell ref="B9:B14"/>
    <mergeCell ref="B15:B19"/>
    <mergeCell ref="A27:A39"/>
    <mergeCell ref="B27:B36"/>
    <mergeCell ref="B37:B39"/>
    <mergeCell ref="A40:A45"/>
    <mergeCell ref="B40:B43"/>
    <mergeCell ref="B44:B45"/>
  </mergeCells>
  <phoneticPr fontId="53"/>
  <dataValidations count="1">
    <dataValidation type="list" allowBlank="1" showInputMessage="1" showErrorMessage="1" sqref="E3:E45">
      <formula1>F$1</formula1>
    </dataValidation>
  </dataValidations>
  <pageMargins left="0.19685039370078741" right="0.19685039370078741" top="0.19685039370078741" bottom="0.19685039370078741" header="0.19685039370078741" footer="0.19685039370078741"/>
  <pageSetup paperSize="9" scale="40" orientation="landscape" r:id="rId1"/>
  <headerFooter>
    <oddFooter>&amp;R東京支部7月開講コース</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31"/>
  <sheetViews>
    <sheetView zoomScaleNormal="100" zoomScaleSheetLayoutView="90" zoomScalePageLayoutView="80" workbookViewId="0">
      <selection activeCell="C14" sqref="C14:E14"/>
    </sheetView>
  </sheetViews>
  <sheetFormatPr defaultRowHeight="13.5"/>
  <cols>
    <col min="1" max="1" width="79" style="1010" customWidth="1"/>
    <col min="2" max="2" width="9" style="1010"/>
    <col min="3" max="3" width="18" style="1010" customWidth="1"/>
    <col min="4" max="16384" width="9" style="1010"/>
  </cols>
  <sheetData>
    <row r="1" spans="1:3">
      <c r="C1" s="1702" t="s">
        <v>1533</v>
      </c>
    </row>
    <row r="2" spans="1:3">
      <c r="C2" s="1702"/>
    </row>
    <row r="3" spans="1:3" ht="17.25">
      <c r="A3" s="2612" t="s">
        <v>1534</v>
      </c>
      <c r="B3" s="2612"/>
      <c r="C3" s="2612"/>
    </row>
    <row r="4" spans="1:3" ht="81.75" customHeight="1" thickBot="1">
      <c r="A4" s="2613" t="s">
        <v>1535</v>
      </c>
      <c r="B4" s="2613"/>
      <c r="C4" s="2613"/>
    </row>
    <row r="5" spans="1:3" ht="59.25" customHeight="1" thickBot="1">
      <c r="A5" s="1703" t="s">
        <v>1536</v>
      </c>
      <c r="B5" s="1704" t="s">
        <v>1537</v>
      </c>
      <c r="C5" s="1705" t="s">
        <v>1538</v>
      </c>
    </row>
    <row r="6" spans="1:3" ht="17.100000000000001" customHeight="1">
      <c r="A6" s="1706" t="s">
        <v>1539</v>
      </c>
      <c r="B6" s="2614" t="s">
        <v>1540</v>
      </c>
      <c r="C6" s="2616"/>
    </row>
    <row r="7" spans="1:3" ht="30" customHeight="1" thickBot="1">
      <c r="A7" s="1707" t="s">
        <v>1541</v>
      </c>
      <c r="B7" s="2615"/>
      <c r="C7" s="2617"/>
    </row>
    <row r="8" spans="1:3" ht="17.100000000000001" customHeight="1">
      <c r="A8" s="1706" t="s">
        <v>1542</v>
      </c>
      <c r="B8" s="2614" t="s">
        <v>1540</v>
      </c>
      <c r="C8" s="2616"/>
    </row>
    <row r="9" spans="1:3" ht="30" customHeight="1" thickBot="1">
      <c r="A9" s="1707" t="s">
        <v>1543</v>
      </c>
      <c r="B9" s="2615"/>
      <c r="C9" s="2617"/>
    </row>
    <row r="10" spans="1:3" ht="17.100000000000001" customHeight="1">
      <c r="A10" s="1706" t="s">
        <v>1544</v>
      </c>
      <c r="B10" s="2614" t="s">
        <v>1540</v>
      </c>
      <c r="C10" s="2616"/>
    </row>
    <row r="11" spans="1:3" ht="30" customHeight="1" thickBot="1">
      <c r="A11" s="1707" t="s">
        <v>1545</v>
      </c>
      <c r="B11" s="2615"/>
      <c r="C11" s="2617"/>
    </row>
    <row r="12" spans="1:3" ht="17.100000000000001" customHeight="1">
      <c r="A12" s="1706" t="s">
        <v>1546</v>
      </c>
      <c r="B12" s="2614" t="s">
        <v>1540</v>
      </c>
      <c r="C12" s="2616"/>
    </row>
    <row r="13" spans="1:3" ht="30" customHeight="1" thickBot="1">
      <c r="A13" s="1707" t="s">
        <v>1547</v>
      </c>
      <c r="B13" s="2615"/>
      <c r="C13" s="2617"/>
    </row>
    <row r="14" spans="1:3" ht="17.100000000000001" customHeight="1">
      <c r="A14" s="1706" t="s">
        <v>1548</v>
      </c>
      <c r="B14" s="2614" t="s">
        <v>1540</v>
      </c>
      <c r="C14" s="2616"/>
    </row>
    <row r="15" spans="1:3" ht="30" customHeight="1" thickBot="1">
      <c r="A15" s="1707" t="s">
        <v>1549</v>
      </c>
      <c r="B15" s="2615"/>
      <c r="C15" s="2617"/>
    </row>
    <row r="16" spans="1:3" ht="17.100000000000001" customHeight="1">
      <c r="A16" s="1706" t="s">
        <v>1550</v>
      </c>
      <c r="B16" s="2614" t="s">
        <v>1540</v>
      </c>
      <c r="C16" s="2616"/>
    </row>
    <row r="17" spans="1:3" ht="30" customHeight="1" thickBot="1">
      <c r="A17" s="1707" t="s">
        <v>1551</v>
      </c>
      <c r="B17" s="2615"/>
      <c r="C17" s="2617"/>
    </row>
    <row r="18" spans="1:3" ht="17.100000000000001" customHeight="1">
      <c r="A18" s="1706" t="s">
        <v>1552</v>
      </c>
      <c r="B18" s="2614" t="s">
        <v>1540</v>
      </c>
      <c r="C18" s="2616"/>
    </row>
    <row r="19" spans="1:3" ht="45" customHeight="1" thickBot="1">
      <c r="A19" s="1707" t="s">
        <v>1553</v>
      </c>
      <c r="B19" s="2615"/>
      <c r="C19" s="2617"/>
    </row>
    <row r="20" spans="1:3" ht="17.100000000000001" customHeight="1">
      <c r="A20" s="1706" t="s">
        <v>1554</v>
      </c>
      <c r="B20" s="2614" t="s">
        <v>1540</v>
      </c>
      <c r="C20" s="2616"/>
    </row>
    <row r="21" spans="1:3" ht="30" customHeight="1" thickBot="1">
      <c r="A21" s="1707" t="s">
        <v>1555</v>
      </c>
      <c r="B21" s="2615"/>
      <c r="C21" s="2617"/>
    </row>
    <row r="22" spans="1:3" ht="17.100000000000001" customHeight="1">
      <c r="A22" s="1706" t="s">
        <v>1556</v>
      </c>
      <c r="B22" s="2614" t="s">
        <v>1540</v>
      </c>
      <c r="C22" s="2616"/>
    </row>
    <row r="23" spans="1:3" ht="30" customHeight="1" thickBot="1">
      <c r="A23" s="1707" t="s">
        <v>1557</v>
      </c>
      <c r="B23" s="2615"/>
      <c r="C23" s="2617"/>
    </row>
    <row r="24" spans="1:3" ht="17.100000000000001" customHeight="1">
      <c r="A24" s="1706" t="s">
        <v>1558</v>
      </c>
      <c r="B24" s="2614" t="s">
        <v>1540</v>
      </c>
      <c r="C24" s="2616"/>
    </row>
    <row r="25" spans="1:3" ht="41.25" customHeight="1" thickBot="1">
      <c r="A25" s="1707" t="s">
        <v>1559</v>
      </c>
      <c r="B25" s="2615"/>
      <c r="C25" s="2617"/>
    </row>
    <row r="26" spans="1:3" ht="17.100000000000001" customHeight="1">
      <c r="A26" s="1706" t="s">
        <v>1560</v>
      </c>
      <c r="B26" s="2614" t="s">
        <v>1540</v>
      </c>
      <c r="C26" s="2616"/>
    </row>
    <row r="27" spans="1:3" ht="30" customHeight="1" thickBot="1">
      <c r="A27" s="1707" t="s">
        <v>1561</v>
      </c>
      <c r="B27" s="2615"/>
      <c r="C27" s="2617"/>
    </row>
    <row r="28" spans="1:3" ht="17.100000000000001" customHeight="1">
      <c r="A28" s="1708" t="s">
        <v>1562</v>
      </c>
      <c r="B28" s="2614" t="s">
        <v>1540</v>
      </c>
      <c r="C28" s="2616"/>
    </row>
    <row r="29" spans="1:3" ht="39.950000000000003" customHeight="1" thickBot="1">
      <c r="A29" s="1709"/>
      <c r="B29" s="2615"/>
      <c r="C29" s="2617"/>
    </row>
    <row r="30" spans="1:3" ht="40.5" customHeight="1">
      <c r="A30" s="2618" t="s">
        <v>1563</v>
      </c>
      <c r="B30" s="2618"/>
      <c r="C30" s="2618"/>
    </row>
    <row r="31" spans="1:3">
      <c r="A31" s="1710"/>
    </row>
  </sheetData>
  <mergeCells count="27">
    <mergeCell ref="B28:B29"/>
    <mergeCell ref="C28:C29"/>
    <mergeCell ref="A30:C30"/>
    <mergeCell ref="B22:B23"/>
    <mergeCell ref="C22:C23"/>
    <mergeCell ref="B24:B25"/>
    <mergeCell ref="C24:C25"/>
    <mergeCell ref="B26:B27"/>
    <mergeCell ref="C26:C27"/>
    <mergeCell ref="B16:B17"/>
    <mergeCell ref="C16:C17"/>
    <mergeCell ref="B18:B19"/>
    <mergeCell ref="C18:C19"/>
    <mergeCell ref="B20:B21"/>
    <mergeCell ref="C20:C21"/>
    <mergeCell ref="B10:B11"/>
    <mergeCell ref="C10:C11"/>
    <mergeCell ref="B12:B13"/>
    <mergeCell ref="C12:C13"/>
    <mergeCell ref="B14:B15"/>
    <mergeCell ref="C14:C15"/>
    <mergeCell ref="A3:C3"/>
    <mergeCell ref="A4:C4"/>
    <mergeCell ref="B6:B7"/>
    <mergeCell ref="C6:C7"/>
    <mergeCell ref="B8:B9"/>
    <mergeCell ref="C8:C9"/>
  </mergeCells>
  <phoneticPr fontId="53"/>
  <dataValidations count="1">
    <dataValidation type="list" allowBlank="1" showInputMessage="1" showErrorMessage="1" sqref="B6:B29">
      <formula1>"□,☑"</formula1>
    </dataValidation>
  </dataValidations>
  <pageMargins left="0.70866141732283472" right="0.70866141732283472" top="0.74803149606299213" bottom="0.74803149606299213" header="0.31496062992125984" footer="0.31496062992125984"/>
  <pageSetup paperSize="9" scale="84" orientation="portrait" r:id="rId1"/>
  <headerFooter>
    <oddFooter>&amp;R令和6年7月開講コース</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54"/>
  <sheetViews>
    <sheetView view="pageBreakPreview" zoomScale="70" zoomScaleNormal="69" zoomScaleSheetLayoutView="70" workbookViewId="0">
      <selection activeCell="C14" sqref="C14:E14"/>
    </sheetView>
  </sheetViews>
  <sheetFormatPr defaultColWidth="9" defaultRowHeight="13.5"/>
  <cols>
    <col min="1" max="1" width="6.5" style="1715" customWidth="1"/>
    <col min="2" max="3" width="10.625" style="1715" customWidth="1"/>
    <col min="4" max="4" width="10.625" style="1744" customWidth="1"/>
    <col min="5" max="5" width="31.375" style="1715" customWidth="1"/>
    <col min="6" max="6" width="229.25" style="1745" customWidth="1"/>
    <col min="7" max="7" width="0.75" style="1715" customWidth="1"/>
    <col min="8" max="16384" width="9" style="1715"/>
  </cols>
  <sheetData>
    <row r="1" spans="1:7" ht="33.75" customHeight="1" thickBot="1">
      <c r="A1" s="1711" t="s">
        <v>1564</v>
      </c>
      <c r="B1" s="1712"/>
      <c r="C1" s="1712"/>
      <c r="D1" s="1712"/>
      <c r="E1" s="1712"/>
      <c r="F1" s="1713" t="s">
        <v>1565</v>
      </c>
      <c r="G1" s="1714"/>
    </row>
    <row r="2" spans="1:7" ht="59.25" thickBot="1">
      <c r="A2" s="1716" t="s">
        <v>1347</v>
      </c>
      <c r="B2" s="1717" t="s">
        <v>1348</v>
      </c>
      <c r="C2" s="1717" t="s">
        <v>1566</v>
      </c>
      <c r="D2" s="1718" t="s">
        <v>1567</v>
      </c>
      <c r="E2" s="1719" t="s">
        <v>1568</v>
      </c>
      <c r="F2" s="1720" t="s">
        <v>1569</v>
      </c>
    </row>
    <row r="3" spans="1:7" ht="39">
      <c r="A3" s="2619" t="s">
        <v>1570</v>
      </c>
      <c r="B3" s="2621" t="s">
        <v>1571</v>
      </c>
      <c r="C3" s="2624" t="s">
        <v>1572</v>
      </c>
      <c r="D3" s="2627">
        <v>1</v>
      </c>
      <c r="E3" s="1721" t="s">
        <v>1573</v>
      </c>
      <c r="F3" s="1722" t="s">
        <v>1574</v>
      </c>
    </row>
    <row r="4" spans="1:7" ht="39">
      <c r="A4" s="2620"/>
      <c r="B4" s="2622"/>
      <c r="C4" s="2625"/>
      <c r="D4" s="2628"/>
      <c r="E4" s="1723" t="s">
        <v>1575</v>
      </c>
      <c r="F4" s="1724" t="s">
        <v>1576</v>
      </c>
    </row>
    <row r="5" spans="1:7" ht="39">
      <c r="A5" s="2620"/>
      <c r="B5" s="2623"/>
      <c r="C5" s="2626"/>
      <c r="D5" s="2629"/>
      <c r="E5" s="1723" t="s">
        <v>1577</v>
      </c>
      <c r="F5" s="1724" t="s">
        <v>1578</v>
      </c>
    </row>
    <row r="6" spans="1:7" ht="39">
      <c r="A6" s="2620"/>
      <c r="B6" s="2630" t="s">
        <v>1571</v>
      </c>
      <c r="C6" s="2631" t="s">
        <v>1579</v>
      </c>
      <c r="D6" s="2632">
        <v>2</v>
      </c>
      <c r="E6" s="1725" t="s">
        <v>1580</v>
      </c>
      <c r="F6" s="1726" t="s">
        <v>1581</v>
      </c>
    </row>
    <row r="7" spans="1:7" ht="39">
      <c r="A7" s="2620"/>
      <c r="B7" s="2623"/>
      <c r="C7" s="2626"/>
      <c r="D7" s="2629"/>
      <c r="E7" s="1723" t="s">
        <v>1582</v>
      </c>
      <c r="F7" s="1724" t="s">
        <v>1583</v>
      </c>
    </row>
    <row r="8" spans="1:7" ht="39.75" thickBot="1">
      <c r="A8" s="2620"/>
      <c r="B8" s="1727" t="s">
        <v>1571</v>
      </c>
      <c r="C8" s="1728" t="s">
        <v>1584</v>
      </c>
      <c r="D8" s="1729">
        <v>3</v>
      </c>
      <c r="E8" s="1725" t="s">
        <v>1585</v>
      </c>
      <c r="F8" s="1726" t="s">
        <v>1586</v>
      </c>
    </row>
    <row r="9" spans="1:7" ht="39" customHeight="1">
      <c r="A9" s="2619" t="s">
        <v>1587</v>
      </c>
      <c r="B9" s="2634" t="s">
        <v>1588</v>
      </c>
      <c r="C9" s="2624" t="s">
        <v>1589</v>
      </c>
      <c r="D9" s="2627">
        <v>4</v>
      </c>
      <c r="E9" s="1721" t="s">
        <v>1590</v>
      </c>
      <c r="F9" s="1722" t="s">
        <v>1591</v>
      </c>
    </row>
    <row r="10" spans="1:7" ht="19.5">
      <c r="A10" s="2620"/>
      <c r="B10" s="2635"/>
      <c r="C10" s="2625"/>
      <c r="D10" s="2629"/>
      <c r="E10" s="1723" t="s">
        <v>1592</v>
      </c>
      <c r="F10" s="1724" t="s">
        <v>1593</v>
      </c>
    </row>
    <row r="11" spans="1:7" ht="39" customHeight="1">
      <c r="A11" s="2620"/>
      <c r="B11" s="2635"/>
      <c r="C11" s="2631" t="s">
        <v>1594</v>
      </c>
      <c r="D11" s="2632">
        <v>5</v>
      </c>
      <c r="E11" s="1725" t="s">
        <v>1595</v>
      </c>
      <c r="F11" s="1726" t="s">
        <v>1596</v>
      </c>
    </row>
    <row r="12" spans="1:7" ht="19.5">
      <c r="A12" s="2620"/>
      <c r="B12" s="2635"/>
      <c r="C12" s="2625"/>
      <c r="D12" s="2628"/>
      <c r="E12" s="1723" t="s">
        <v>1597</v>
      </c>
      <c r="F12" s="1724" t="s">
        <v>1598</v>
      </c>
    </row>
    <row r="13" spans="1:7" ht="19.5">
      <c r="A13" s="2620"/>
      <c r="B13" s="2635"/>
      <c r="C13" s="2625"/>
      <c r="D13" s="2629"/>
      <c r="E13" s="1723" t="s">
        <v>1599</v>
      </c>
      <c r="F13" s="1724" t="s">
        <v>1600</v>
      </c>
    </row>
    <row r="14" spans="1:7" ht="19.5" customHeight="1">
      <c r="A14" s="2620"/>
      <c r="B14" s="2635"/>
      <c r="C14" s="2631" t="s">
        <v>1601</v>
      </c>
      <c r="D14" s="2632">
        <v>6</v>
      </c>
      <c r="E14" s="1730" t="s">
        <v>1602</v>
      </c>
      <c r="F14" s="1731" t="s">
        <v>1603</v>
      </c>
    </row>
    <row r="15" spans="1:7" ht="19.5" customHeight="1">
      <c r="A15" s="2620"/>
      <c r="B15" s="2635"/>
      <c r="C15" s="2625"/>
      <c r="D15" s="2628"/>
      <c r="E15" s="1732" t="s">
        <v>1604</v>
      </c>
      <c r="F15" s="1733" t="s">
        <v>1605</v>
      </c>
    </row>
    <row r="16" spans="1:7" ht="19.5" customHeight="1">
      <c r="A16" s="2620"/>
      <c r="B16" s="2635"/>
      <c r="C16" s="2625"/>
      <c r="D16" s="2628"/>
      <c r="E16" s="1732" t="s">
        <v>1606</v>
      </c>
      <c r="F16" s="1733" t="s">
        <v>1607</v>
      </c>
    </row>
    <row r="17" spans="1:6" ht="19.5" customHeight="1">
      <c r="A17" s="2620"/>
      <c r="B17" s="2635"/>
      <c r="C17" s="2625"/>
      <c r="D17" s="2629"/>
      <c r="E17" s="1723" t="s">
        <v>1608</v>
      </c>
      <c r="F17" s="1724" t="s">
        <v>1609</v>
      </c>
    </row>
    <row r="18" spans="1:6" ht="19.5" customHeight="1">
      <c r="A18" s="2620"/>
      <c r="B18" s="2635"/>
      <c r="C18" s="2631" t="s">
        <v>1610</v>
      </c>
      <c r="D18" s="2632">
        <v>7</v>
      </c>
      <c r="E18" s="1730" t="s">
        <v>1611</v>
      </c>
      <c r="F18" s="1731" t="s">
        <v>1612</v>
      </c>
    </row>
    <row r="19" spans="1:6" ht="19.5">
      <c r="A19" s="2620"/>
      <c r="B19" s="2635"/>
      <c r="C19" s="2625"/>
      <c r="D19" s="2628"/>
      <c r="E19" s="1732" t="s">
        <v>1613</v>
      </c>
      <c r="F19" s="1733" t="s">
        <v>1614</v>
      </c>
    </row>
    <row r="20" spans="1:6" ht="19.5">
      <c r="A20" s="2620"/>
      <c r="B20" s="2636"/>
      <c r="C20" s="2625"/>
      <c r="D20" s="2629"/>
      <c r="E20" s="1732" t="s">
        <v>1615</v>
      </c>
      <c r="F20" s="1733" t="s">
        <v>1616</v>
      </c>
    </row>
    <row r="21" spans="1:6" ht="19.5" customHeight="1">
      <c r="A21" s="2620"/>
      <c r="B21" s="2637" t="s">
        <v>1617</v>
      </c>
      <c r="C21" s="2631" t="s">
        <v>1618</v>
      </c>
      <c r="D21" s="2632">
        <v>8</v>
      </c>
      <c r="E21" s="1730" t="s">
        <v>1619</v>
      </c>
      <c r="F21" s="1731" t="s">
        <v>1620</v>
      </c>
    </row>
    <row r="22" spans="1:6" ht="19.5" customHeight="1">
      <c r="A22" s="2620"/>
      <c r="B22" s="2635"/>
      <c r="C22" s="2625"/>
      <c r="D22" s="2628"/>
      <c r="E22" s="1734" t="s">
        <v>1621</v>
      </c>
      <c r="F22" s="1735" t="s">
        <v>1622</v>
      </c>
    </row>
    <row r="23" spans="1:6" ht="19.5" customHeight="1">
      <c r="A23" s="2620"/>
      <c r="B23" s="2635"/>
      <c r="C23" s="2625"/>
      <c r="D23" s="2628"/>
      <c r="E23" s="1734" t="s">
        <v>1623</v>
      </c>
      <c r="F23" s="1735" t="s">
        <v>1624</v>
      </c>
    </row>
    <row r="24" spans="1:6" ht="19.5" customHeight="1">
      <c r="A24" s="2620"/>
      <c r="B24" s="2635"/>
      <c r="C24" s="2625"/>
      <c r="D24" s="2628"/>
      <c r="E24" s="1734" t="s">
        <v>1625</v>
      </c>
      <c r="F24" s="1735" t="s">
        <v>1626</v>
      </c>
    </row>
    <row r="25" spans="1:6" ht="19.5" customHeight="1">
      <c r="A25" s="2620"/>
      <c r="B25" s="2635"/>
      <c r="C25" s="2625"/>
      <c r="D25" s="2629"/>
      <c r="E25" s="1732" t="s">
        <v>1627</v>
      </c>
      <c r="F25" s="1733" t="s">
        <v>1628</v>
      </c>
    </row>
    <row r="26" spans="1:6" ht="19.5">
      <c r="A26" s="2620"/>
      <c r="B26" s="2635"/>
      <c r="C26" s="2631" t="s">
        <v>1629</v>
      </c>
      <c r="D26" s="2632">
        <v>9</v>
      </c>
      <c r="E26" s="1730" t="s">
        <v>1630</v>
      </c>
      <c r="F26" s="1731" t="s">
        <v>1631</v>
      </c>
    </row>
    <row r="27" spans="1:6" ht="19.5">
      <c r="A27" s="2620"/>
      <c r="B27" s="2635"/>
      <c r="C27" s="2625"/>
      <c r="D27" s="2628"/>
      <c r="E27" s="1734" t="s">
        <v>1632</v>
      </c>
      <c r="F27" s="1735" t="s">
        <v>1633</v>
      </c>
    </row>
    <row r="28" spans="1:6" ht="19.5">
      <c r="A28" s="2620"/>
      <c r="B28" s="2635"/>
      <c r="C28" s="2625"/>
      <c r="D28" s="2629"/>
      <c r="E28" s="1734" t="s">
        <v>1634</v>
      </c>
      <c r="F28" s="1735" t="s">
        <v>1635</v>
      </c>
    </row>
    <row r="29" spans="1:6" ht="39" customHeight="1">
      <c r="A29" s="2620"/>
      <c r="B29" s="2635"/>
      <c r="C29" s="2631" t="s">
        <v>1636</v>
      </c>
      <c r="D29" s="2632">
        <v>10</v>
      </c>
      <c r="E29" s="1730" t="s">
        <v>1637</v>
      </c>
      <c r="F29" s="1731" t="s">
        <v>1638</v>
      </c>
    </row>
    <row r="30" spans="1:6" ht="19.5">
      <c r="A30" s="2620"/>
      <c r="B30" s="2635"/>
      <c r="C30" s="2625"/>
      <c r="D30" s="2628"/>
      <c r="E30" s="1734" t="s">
        <v>1639</v>
      </c>
      <c r="F30" s="1735" t="s">
        <v>1640</v>
      </c>
    </row>
    <row r="31" spans="1:6" ht="19.5">
      <c r="A31" s="2620"/>
      <c r="B31" s="2635"/>
      <c r="C31" s="2625"/>
      <c r="D31" s="2628"/>
      <c r="E31" s="1734" t="s">
        <v>1641</v>
      </c>
      <c r="F31" s="1735" t="s">
        <v>1642</v>
      </c>
    </row>
    <row r="32" spans="1:6" ht="39">
      <c r="A32" s="2620"/>
      <c r="B32" s="2635"/>
      <c r="C32" s="2625"/>
      <c r="D32" s="2629"/>
      <c r="E32" s="1734" t="s">
        <v>1643</v>
      </c>
      <c r="F32" s="1735" t="s">
        <v>1644</v>
      </c>
    </row>
    <row r="33" spans="1:6" ht="39">
      <c r="A33" s="2620"/>
      <c r="B33" s="2635"/>
      <c r="C33" s="2631" t="s">
        <v>1645</v>
      </c>
      <c r="D33" s="2632">
        <v>11</v>
      </c>
      <c r="E33" s="1730" t="s">
        <v>1646</v>
      </c>
      <c r="F33" s="1731" t="s">
        <v>1647</v>
      </c>
    </row>
    <row r="34" spans="1:6" ht="19.5">
      <c r="A34" s="2620"/>
      <c r="B34" s="2635"/>
      <c r="C34" s="2625"/>
      <c r="D34" s="2628"/>
      <c r="E34" s="1734" t="s">
        <v>1648</v>
      </c>
      <c r="F34" s="1735" t="s">
        <v>1649</v>
      </c>
    </row>
    <row r="35" spans="1:6" ht="39.75" thickBot="1">
      <c r="A35" s="2633"/>
      <c r="B35" s="2638"/>
      <c r="C35" s="2639"/>
      <c r="D35" s="2640"/>
      <c r="E35" s="1736" t="s">
        <v>1650</v>
      </c>
      <c r="F35" s="1737" t="s">
        <v>1651</v>
      </c>
    </row>
    <row r="36" spans="1:6" ht="58.5">
      <c r="A36" s="2619" t="s">
        <v>1652</v>
      </c>
      <c r="B36" s="2634" t="s">
        <v>1653</v>
      </c>
      <c r="C36" s="2624" t="s">
        <v>1654</v>
      </c>
      <c r="D36" s="2627">
        <v>12</v>
      </c>
      <c r="E36" s="1721" t="s">
        <v>1655</v>
      </c>
      <c r="F36" s="1722" t="s">
        <v>1656</v>
      </c>
    </row>
    <row r="37" spans="1:6" ht="19.5">
      <c r="A37" s="2620"/>
      <c r="B37" s="2635"/>
      <c r="C37" s="2625"/>
      <c r="D37" s="2629"/>
      <c r="E37" s="1723" t="s">
        <v>1657</v>
      </c>
      <c r="F37" s="1724" t="s">
        <v>1658</v>
      </c>
    </row>
    <row r="38" spans="1:6" ht="39">
      <c r="A38" s="2620"/>
      <c r="B38" s="2635"/>
      <c r="C38" s="2641" t="s">
        <v>1659</v>
      </c>
      <c r="D38" s="2632">
        <v>13</v>
      </c>
      <c r="E38" s="1730" t="s">
        <v>1660</v>
      </c>
      <c r="F38" s="1731" t="s">
        <v>1661</v>
      </c>
    </row>
    <row r="39" spans="1:6" ht="19.5">
      <c r="A39" s="2620"/>
      <c r="B39" s="2635"/>
      <c r="C39" s="2625"/>
      <c r="D39" s="2628"/>
      <c r="E39" s="1738" t="s">
        <v>1662</v>
      </c>
      <c r="F39" s="1739" t="s">
        <v>1663</v>
      </c>
    </row>
    <row r="40" spans="1:6" ht="39">
      <c r="A40" s="2620"/>
      <c r="B40" s="2636"/>
      <c r="C40" s="2625"/>
      <c r="D40" s="2629"/>
      <c r="E40" s="1740" t="s">
        <v>1664</v>
      </c>
      <c r="F40" s="1741" t="s">
        <v>1665</v>
      </c>
    </row>
    <row r="41" spans="1:6" ht="19.5">
      <c r="A41" s="2620"/>
      <c r="B41" s="2637" t="s">
        <v>1666</v>
      </c>
      <c r="C41" s="2631" t="s">
        <v>1667</v>
      </c>
      <c r="D41" s="2632">
        <v>14</v>
      </c>
      <c r="E41" s="1730" t="s">
        <v>1668</v>
      </c>
      <c r="F41" s="1731" t="s">
        <v>1669</v>
      </c>
    </row>
    <row r="42" spans="1:6" ht="19.5">
      <c r="A42" s="2620"/>
      <c r="B42" s="2635"/>
      <c r="C42" s="2625"/>
      <c r="D42" s="2628"/>
      <c r="E42" s="1732" t="s">
        <v>1670</v>
      </c>
      <c r="F42" s="1733" t="s">
        <v>1671</v>
      </c>
    </row>
    <row r="43" spans="1:6" ht="39">
      <c r="A43" s="2620"/>
      <c r="B43" s="2635"/>
      <c r="C43" s="2625"/>
      <c r="D43" s="2628"/>
      <c r="E43" s="1732" t="s">
        <v>1672</v>
      </c>
      <c r="F43" s="1733" t="s">
        <v>1673</v>
      </c>
    </row>
    <row r="44" spans="1:6" ht="19.5">
      <c r="A44" s="2620"/>
      <c r="B44" s="2635"/>
      <c r="C44" s="2626"/>
      <c r="D44" s="2629"/>
      <c r="E44" s="1740" t="s">
        <v>1674</v>
      </c>
      <c r="F44" s="1741" t="s">
        <v>1675</v>
      </c>
    </row>
    <row r="45" spans="1:6" ht="39">
      <c r="A45" s="2620"/>
      <c r="B45" s="2635"/>
      <c r="C45" s="2631" t="s">
        <v>1676</v>
      </c>
      <c r="D45" s="2632">
        <v>15</v>
      </c>
      <c r="E45" s="1730" t="s">
        <v>1677</v>
      </c>
      <c r="F45" s="1731" t="s">
        <v>1678</v>
      </c>
    </row>
    <row r="46" spans="1:6" ht="39">
      <c r="A46" s="2620"/>
      <c r="B46" s="2635"/>
      <c r="C46" s="2625"/>
      <c r="D46" s="2629"/>
      <c r="E46" s="1732" t="s">
        <v>1679</v>
      </c>
      <c r="F46" s="1733" t="s">
        <v>1680</v>
      </c>
    </row>
    <row r="47" spans="1:6" ht="39">
      <c r="A47" s="2620"/>
      <c r="B47" s="2635"/>
      <c r="C47" s="2631" t="s">
        <v>1681</v>
      </c>
      <c r="D47" s="2632">
        <v>16</v>
      </c>
      <c r="E47" s="1730" t="s">
        <v>1682</v>
      </c>
      <c r="F47" s="1731" t="s">
        <v>1683</v>
      </c>
    </row>
    <row r="48" spans="1:6" ht="19.5">
      <c r="A48" s="2620"/>
      <c r="B48" s="2635"/>
      <c r="C48" s="2625"/>
      <c r="D48" s="2628"/>
      <c r="E48" s="1732" t="s">
        <v>1684</v>
      </c>
      <c r="F48" s="1733" t="s">
        <v>1685</v>
      </c>
    </row>
    <row r="49" spans="1:6" ht="19.5">
      <c r="A49" s="2620"/>
      <c r="B49" s="2635"/>
      <c r="C49" s="2625"/>
      <c r="D49" s="2628"/>
      <c r="E49" s="1732" t="s">
        <v>1686</v>
      </c>
      <c r="F49" s="1733" t="s">
        <v>1687</v>
      </c>
    </row>
    <row r="50" spans="1:6" ht="39.75" thickBot="1">
      <c r="A50" s="2633"/>
      <c r="B50" s="2638"/>
      <c r="C50" s="2639"/>
      <c r="D50" s="2640"/>
      <c r="E50" s="1742" t="s">
        <v>1688</v>
      </c>
      <c r="F50" s="1743" t="s">
        <v>1689</v>
      </c>
    </row>
    <row r="51" spans="1:6" ht="19.5">
      <c r="A51" s="1609" t="s">
        <v>1690</v>
      </c>
    </row>
    <row r="52" spans="1:6" ht="22.5">
      <c r="A52" s="1746" t="s">
        <v>1691</v>
      </c>
    </row>
    <row r="53" spans="1:6" ht="22.5">
      <c r="A53" s="1747" t="s">
        <v>1692</v>
      </c>
    </row>
    <row r="54" spans="1:6" ht="22.5">
      <c r="A54" s="1747" t="s">
        <v>1693</v>
      </c>
    </row>
  </sheetData>
  <mergeCells count="39">
    <mergeCell ref="A36:A50"/>
    <mergeCell ref="B36:B40"/>
    <mergeCell ref="C36:C37"/>
    <mergeCell ref="D36:D37"/>
    <mergeCell ref="C38:C40"/>
    <mergeCell ref="D38:D40"/>
    <mergeCell ref="B41:B50"/>
    <mergeCell ref="C41:C44"/>
    <mergeCell ref="D41:D44"/>
    <mergeCell ref="C45:C46"/>
    <mergeCell ref="D29:D32"/>
    <mergeCell ref="C33:C35"/>
    <mergeCell ref="D33:D35"/>
    <mergeCell ref="D45:D46"/>
    <mergeCell ref="C47:C50"/>
    <mergeCell ref="D47:D50"/>
    <mergeCell ref="A9:A35"/>
    <mergeCell ref="B9:B20"/>
    <mergeCell ref="C9:C10"/>
    <mergeCell ref="D9:D10"/>
    <mergeCell ref="C11:C13"/>
    <mergeCell ref="D11:D13"/>
    <mergeCell ref="C14:C17"/>
    <mergeCell ref="D14:D17"/>
    <mergeCell ref="C18:C20"/>
    <mergeCell ref="D18:D20"/>
    <mergeCell ref="B21:B35"/>
    <mergeCell ref="C21:C25"/>
    <mergeCell ref="D21:D25"/>
    <mergeCell ref="C26:C28"/>
    <mergeCell ref="D26:D28"/>
    <mergeCell ref="C29:C32"/>
    <mergeCell ref="A3:A8"/>
    <mergeCell ref="B3:B5"/>
    <mergeCell ref="C3:C5"/>
    <mergeCell ref="D3:D5"/>
    <mergeCell ref="B6:B7"/>
    <mergeCell ref="C6:C7"/>
    <mergeCell ref="D6:D7"/>
  </mergeCells>
  <phoneticPr fontId="53"/>
  <printOptions horizontalCentered="1"/>
  <pageMargins left="3.937007874015748E-2" right="3.937007874015748E-2" top="0.55118110236220474" bottom="0.55118110236220474" header="0" footer="0"/>
  <pageSetup paperSize="9" scale="44" orientation="landscape" r:id="rId1"/>
  <headerFooter>
    <oddFooter>&amp;R令和6年7月開講コース</oddFooter>
  </headerFooter>
  <rowBreaks count="1" manualBreakCount="1">
    <brk id="35" max="6"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CX174"/>
  <sheetViews>
    <sheetView view="pageBreakPreview" zoomScale="70" zoomScaleNormal="80" zoomScaleSheetLayoutView="70" workbookViewId="0">
      <selection activeCell="C14" sqref="C14:E14"/>
    </sheetView>
  </sheetViews>
  <sheetFormatPr defaultRowHeight="13.5"/>
  <cols>
    <col min="1" max="1" width="3.75" customWidth="1"/>
    <col min="2" max="2" width="3.75" bestFit="1" customWidth="1"/>
    <col min="3" max="3" width="6.5" customWidth="1"/>
    <col min="4" max="4" width="6" customWidth="1"/>
    <col min="5" max="34" width="4.625" customWidth="1"/>
    <col min="35" max="35" width="7.5" bestFit="1" customWidth="1"/>
    <col min="36" max="38" width="9" customWidth="1"/>
    <col min="39" max="39" width="19.375" customWidth="1"/>
    <col min="40" max="40" width="21.125" customWidth="1"/>
    <col min="41" max="41" width="19.625" customWidth="1"/>
    <col min="42" max="42" width="24.125" customWidth="1"/>
    <col min="43" max="43" width="23.125" customWidth="1"/>
    <col min="44" max="44" width="19" customWidth="1"/>
    <col min="45" max="45" width="21.25" customWidth="1"/>
    <col min="46" max="46" width="15.75" customWidth="1"/>
    <col min="47" max="104" width="9" customWidth="1"/>
  </cols>
  <sheetData>
    <row r="1" spans="1:102" ht="18" customHeight="1">
      <c r="A1" s="2725" t="s">
        <v>90</v>
      </c>
      <c r="B1" s="2725"/>
      <c r="C1" s="2725"/>
      <c r="D1" s="2726">
        <f>IF(様式1!F36="","",様式1!F36)</f>
        <v>45491</v>
      </c>
      <c r="E1" s="2726"/>
      <c r="F1" s="2726"/>
      <c r="G1" s="2726"/>
      <c r="H1" s="2726"/>
      <c r="I1" s="1367" t="s">
        <v>1022</v>
      </c>
      <c r="J1" s="2726" t="str">
        <f>IF(様式1!K36="","",様式1!K36)</f>
        <v/>
      </c>
      <c r="K1" s="2726"/>
      <c r="L1" s="2726"/>
      <c r="M1" s="2726"/>
      <c r="N1" s="2726"/>
      <c r="O1" s="1028"/>
      <c r="P1" s="1028"/>
      <c r="Q1" s="1028"/>
      <c r="R1" s="1028"/>
      <c r="S1" s="1028"/>
      <c r="T1" s="1028"/>
      <c r="U1" s="1028"/>
      <c r="V1" s="1028"/>
      <c r="W1" s="1028"/>
      <c r="X1" s="1028"/>
      <c r="Y1" s="1028"/>
      <c r="Z1" s="1028"/>
      <c r="AA1" s="1028"/>
      <c r="AB1" s="1028"/>
      <c r="AC1" s="1028"/>
      <c r="AD1" s="1028"/>
      <c r="AE1" s="1028"/>
      <c r="AF1" s="1028"/>
      <c r="AG1" s="1028"/>
      <c r="AH1" s="1028"/>
      <c r="AI1" s="706"/>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row>
    <row r="2" spans="1:102">
      <c r="A2" s="1029"/>
      <c r="B2" s="1029"/>
      <c r="C2" s="1029"/>
      <c r="D2" s="2727"/>
      <c r="E2" s="2727"/>
      <c r="F2" s="1030"/>
      <c r="G2" s="1031"/>
      <c r="H2" s="1030"/>
      <c r="I2" s="1032"/>
      <c r="J2" s="1030"/>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026"/>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row>
    <row r="3" spans="1:102" ht="15" customHeight="1">
      <c r="A3" s="21"/>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033"/>
      <c r="AH3" s="1034" t="s">
        <v>1023</v>
      </c>
      <c r="AI3" s="1026"/>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row>
    <row r="4" spans="1:102" ht="18.75">
      <c r="A4" s="2728" t="s">
        <v>127</v>
      </c>
      <c r="B4" s="2728"/>
      <c r="C4" s="2728"/>
      <c r="D4" s="2728"/>
      <c r="E4" s="2728"/>
      <c r="F4" s="2728"/>
      <c r="G4" s="2728"/>
      <c r="H4" s="2728"/>
      <c r="I4" s="2728"/>
      <c r="J4" s="2728"/>
      <c r="K4" s="2728"/>
      <c r="L4" s="2728"/>
      <c r="M4" s="2728"/>
      <c r="N4" s="2728"/>
      <c r="O4" s="2728"/>
      <c r="P4" s="2728"/>
      <c r="Q4" s="2728"/>
      <c r="R4" s="2728"/>
      <c r="S4" s="2728"/>
      <c r="T4" s="2728"/>
      <c r="U4" s="2728"/>
      <c r="V4" s="2728"/>
      <c r="W4" s="2728"/>
      <c r="X4" s="2728"/>
      <c r="Y4" s="2728"/>
      <c r="Z4" s="2728"/>
      <c r="AA4" s="2728"/>
      <c r="AB4" s="2728"/>
      <c r="AC4" s="2728"/>
      <c r="AD4" s="2728"/>
      <c r="AE4" s="2728"/>
      <c r="AF4" s="2728"/>
      <c r="AG4" s="2728"/>
      <c r="AH4" s="2728"/>
      <c r="AI4" s="1026"/>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row>
    <row r="5" spans="1:102" ht="24.95" customHeight="1">
      <c r="A5" s="21"/>
      <c r="B5" s="1026"/>
      <c r="C5" s="1026"/>
      <c r="D5" s="1026"/>
      <c r="E5" s="166"/>
      <c r="F5" s="166"/>
      <c r="G5" s="166"/>
      <c r="H5" s="166"/>
      <c r="I5" s="166"/>
      <c r="J5" s="166"/>
      <c r="K5" s="166"/>
      <c r="L5" s="166"/>
      <c r="M5" s="166"/>
      <c r="N5" s="166"/>
      <c r="O5" s="166"/>
      <c r="P5" s="166"/>
      <c r="Q5" s="166"/>
      <c r="R5" s="166"/>
      <c r="S5" s="166"/>
      <c r="T5" s="166"/>
      <c r="U5" s="166"/>
      <c r="V5" s="166"/>
      <c r="W5" s="166"/>
      <c r="X5" s="166"/>
      <c r="Y5" s="166"/>
      <c r="Z5" s="166"/>
      <c r="AA5" s="166"/>
      <c r="AB5" s="166"/>
      <c r="AC5" s="166"/>
      <c r="AD5" s="166"/>
      <c r="AE5" s="1429"/>
      <c r="AF5" s="1429"/>
      <c r="AG5" s="1429"/>
      <c r="AH5" s="1429"/>
      <c r="AI5" s="1026"/>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row>
    <row r="6" spans="1:102" ht="20.25" customHeight="1">
      <c r="A6" s="21"/>
      <c r="B6" s="2729" t="s">
        <v>198</v>
      </c>
      <c r="C6" s="2729"/>
      <c r="D6" s="2729"/>
      <c r="E6" s="2730" t="str">
        <f>IF(様式1!L10="","",様式1!L10)</f>
        <v/>
      </c>
      <c r="F6" s="2730"/>
      <c r="G6" s="2730"/>
      <c r="H6" s="2730"/>
      <c r="I6" s="2730"/>
      <c r="J6" s="2730"/>
      <c r="K6" s="2730"/>
      <c r="L6" s="2730"/>
      <c r="M6" s="2730"/>
      <c r="N6" s="2730"/>
      <c r="O6" s="2730"/>
      <c r="P6" s="2730"/>
      <c r="Q6" s="2730"/>
      <c r="R6" s="2730"/>
      <c r="S6" s="2729" t="s">
        <v>1024</v>
      </c>
      <c r="T6" s="2729"/>
      <c r="U6" s="2729"/>
      <c r="V6" s="2730" t="str">
        <f>IF(様式1!G35="","",様式1!G35)</f>
        <v/>
      </c>
      <c r="W6" s="2730"/>
      <c r="X6" s="2730"/>
      <c r="Y6" s="2730"/>
      <c r="Z6" s="2730"/>
      <c r="AA6" s="2730"/>
      <c r="AB6" s="2730"/>
      <c r="AC6" s="2730"/>
      <c r="AD6" s="2730"/>
      <c r="AE6" s="2730"/>
      <c r="AF6" s="2730"/>
      <c r="AG6" s="2730"/>
      <c r="AH6" s="2730"/>
      <c r="AI6" s="1026"/>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row>
    <row r="7" spans="1:102" ht="18" customHeight="1">
      <c r="A7" s="21"/>
      <c r="B7" s="166"/>
      <c r="C7" s="166"/>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166"/>
      <c r="AI7" s="1026"/>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row>
    <row r="8" spans="1:102" ht="30" customHeight="1">
      <c r="A8" s="63"/>
      <c r="B8" s="2716" t="s">
        <v>1020</v>
      </c>
      <c r="C8" s="42" t="s">
        <v>1025</v>
      </c>
      <c r="D8" s="1035">
        <f>AM12</f>
        <v>45491</v>
      </c>
      <c r="E8" s="1036">
        <f>IF($D$8="","",IF($D$8+1&lt;$AN$12,$D$8+1,""))</f>
        <v>45492</v>
      </c>
      <c r="F8" s="1036">
        <f>IF($D$8="","",IF($D$8+2&lt;$AN$12,$D$8+2,""))</f>
        <v>45493</v>
      </c>
      <c r="G8" s="1036">
        <f>IF($D$8="","",IF($D$8+3&lt;$AN$12,$D$8+3,""))</f>
        <v>45494</v>
      </c>
      <c r="H8" s="1036">
        <f>IF($D$8="","",IF($D$8+4&lt;$AN$12,$D$8+4,""))</f>
        <v>45495</v>
      </c>
      <c r="I8" s="1036">
        <f>IF($D$8="","",IF($D$8+5&lt;$AN$12,$D$8+5,""))</f>
        <v>45496</v>
      </c>
      <c r="J8" s="1036">
        <f>IF($D$8="","",IF($D$8+6&lt;$AN$12,$D$8+6,""))</f>
        <v>45497</v>
      </c>
      <c r="K8" s="1036">
        <f>IF($D$8="","",IF($D$8+7&lt;$AN$12,$D$8+7,""))</f>
        <v>45498</v>
      </c>
      <c r="L8" s="1036">
        <f>IF($D$8="","",IF($D$8+8&lt;$AN$12,$D$8+8,""))</f>
        <v>45499</v>
      </c>
      <c r="M8" s="1036">
        <f>IF($D$8="","",IF($D$8+9&lt;$AN$12,$D$8+9,""))</f>
        <v>45500</v>
      </c>
      <c r="N8" s="1036">
        <f>IF($D$8="","",IF($D$8+10&lt;$AN$12,$D$8+10,""))</f>
        <v>45501</v>
      </c>
      <c r="O8" s="1036">
        <f>IF($D$8="","",IF($D$8+11&lt;$AN$12,$D$8+11,""))</f>
        <v>45502</v>
      </c>
      <c r="P8" s="1036">
        <f>IF($D$8="","",IF($D$8+12&lt;$AN$12,$D$8+12,""))</f>
        <v>45503</v>
      </c>
      <c r="Q8" s="1036">
        <f>IF($D$8="","",IF($D$8+13&lt;$AN$12,$D$8+13,""))</f>
        <v>45504</v>
      </c>
      <c r="R8" s="1036">
        <f>IF($D$8="","",IF($D$8+14&lt;$AN$12,$D$8+14,""))</f>
        <v>45505</v>
      </c>
      <c r="S8" s="1036">
        <f>IF($D$8="","",IF($D$8+15&lt;$AN$12,$D$8+15,""))</f>
        <v>45506</v>
      </c>
      <c r="T8" s="1036">
        <f>IF($D$8="","",IF($D$8+16&lt;$AN$12,$D$8+16,""))</f>
        <v>45507</v>
      </c>
      <c r="U8" s="1036">
        <f>IF($D$8="","",IF($D$8+17&lt;$AN$12,$D$8+17,""))</f>
        <v>45508</v>
      </c>
      <c r="V8" s="1036">
        <f>IF($D$8="","",IF($D$8+18&lt;$AN$12,$D$8+18,""))</f>
        <v>45509</v>
      </c>
      <c r="W8" s="1036">
        <f>IF($D$8="","",IF($D$8+19&lt;$AN$12,$D$8+19,""))</f>
        <v>45510</v>
      </c>
      <c r="X8" s="1036">
        <f>IF($D$8="","",IF($D$8+20&lt;$AN$12,$D$8+20,""))</f>
        <v>45511</v>
      </c>
      <c r="Y8" s="1036">
        <f>IF($D$8="","",IF($D$8+21&lt;$AN$12,$D$8+21,""))</f>
        <v>45512</v>
      </c>
      <c r="Z8" s="1036">
        <f>IF($D$8="","",IF($D$8+22&lt;$AN$12,$D$8+22,""))</f>
        <v>45513</v>
      </c>
      <c r="AA8" s="1036">
        <f>IF($D$8="","",IF($D$8+23&lt;$AN$12,$D$8+23,""))</f>
        <v>45514</v>
      </c>
      <c r="AB8" s="1036">
        <f>IF($D$8="","",IF($D$8+24&lt;$AN$12,$D$8+24,""))</f>
        <v>45515</v>
      </c>
      <c r="AC8" s="1036">
        <f>IF($D$8="","",IF($D$8+25&lt;$AN$12,$D$8+25,""))</f>
        <v>45516</v>
      </c>
      <c r="AD8" s="1036">
        <f>IF($D$8="","",IF($D$8+26&lt;$AN$12,$D$8+26,""))</f>
        <v>45517</v>
      </c>
      <c r="AE8" s="1036">
        <f>IF($D$8="","",IF($D$8+27&lt;$AN$12,$D$8+27,""))</f>
        <v>45518</v>
      </c>
      <c r="AF8" s="1036">
        <f>IF($D$8="","",IF($D$8+28&lt;$AN$12,$D$8+28,""))</f>
        <v>45519</v>
      </c>
      <c r="AG8" s="1036">
        <f>IF($D$8="","",IF($D$8+29&lt;$AN$12,$D$8+29,""))</f>
        <v>45520</v>
      </c>
      <c r="AH8" s="1037">
        <f>IF($D$8="","",IF($D$8+30&lt;$AN$12,$D$8+30,""))</f>
        <v>45521</v>
      </c>
      <c r="AI8" s="706"/>
      <c r="AJ8" s="63"/>
      <c r="AK8" s="63"/>
      <c r="AL8" s="63"/>
      <c r="AM8" s="166" t="s">
        <v>1026</v>
      </c>
      <c r="AN8" s="166" t="s">
        <v>1027</v>
      </c>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row>
    <row r="9" spans="1:102" ht="20.100000000000001" customHeight="1">
      <c r="A9" s="63"/>
      <c r="B9" s="2701"/>
      <c r="C9" s="1027" t="s">
        <v>130</v>
      </c>
      <c r="D9" s="1172" t="str">
        <f t="shared" ref="D9:AH9" si="0">TEXT(D8,"aaa")</f>
        <v>木</v>
      </c>
      <c r="E9" s="1173" t="str">
        <f t="shared" si="0"/>
        <v>金</v>
      </c>
      <c r="F9" s="1173" t="str">
        <f t="shared" si="0"/>
        <v>土</v>
      </c>
      <c r="G9" s="1173" t="str">
        <f t="shared" si="0"/>
        <v>日</v>
      </c>
      <c r="H9" s="1173" t="str">
        <f t="shared" si="0"/>
        <v>月</v>
      </c>
      <c r="I9" s="1173" t="str">
        <f t="shared" si="0"/>
        <v>火</v>
      </c>
      <c r="J9" s="1173" t="str">
        <f t="shared" si="0"/>
        <v>水</v>
      </c>
      <c r="K9" s="1173" t="str">
        <f t="shared" si="0"/>
        <v>木</v>
      </c>
      <c r="L9" s="1173" t="str">
        <f t="shared" si="0"/>
        <v>金</v>
      </c>
      <c r="M9" s="1173" t="str">
        <f t="shared" si="0"/>
        <v>土</v>
      </c>
      <c r="N9" s="1173" t="str">
        <f t="shared" si="0"/>
        <v>日</v>
      </c>
      <c r="O9" s="1173" t="str">
        <f t="shared" si="0"/>
        <v>月</v>
      </c>
      <c r="P9" s="1173" t="str">
        <f t="shared" si="0"/>
        <v>火</v>
      </c>
      <c r="Q9" s="1173" t="str">
        <f t="shared" si="0"/>
        <v>水</v>
      </c>
      <c r="R9" s="1173" t="str">
        <f t="shared" si="0"/>
        <v>木</v>
      </c>
      <c r="S9" s="1173" t="str">
        <f t="shared" si="0"/>
        <v>金</v>
      </c>
      <c r="T9" s="1173" t="str">
        <f t="shared" si="0"/>
        <v>土</v>
      </c>
      <c r="U9" s="1173" t="str">
        <f t="shared" si="0"/>
        <v>日</v>
      </c>
      <c r="V9" s="1173" t="str">
        <f t="shared" si="0"/>
        <v>月</v>
      </c>
      <c r="W9" s="1173" t="str">
        <f t="shared" si="0"/>
        <v>火</v>
      </c>
      <c r="X9" s="1173" t="str">
        <f t="shared" si="0"/>
        <v>水</v>
      </c>
      <c r="Y9" s="1173" t="str">
        <f t="shared" si="0"/>
        <v>木</v>
      </c>
      <c r="Z9" s="1173" t="str">
        <f t="shared" si="0"/>
        <v>金</v>
      </c>
      <c r="AA9" s="1173" t="str">
        <f t="shared" si="0"/>
        <v>土</v>
      </c>
      <c r="AB9" s="1173" t="str">
        <f t="shared" si="0"/>
        <v>日</v>
      </c>
      <c r="AC9" s="1173" t="str">
        <f t="shared" si="0"/>
        <v>月</v>
      </c>
      <c r="AD9" s="1173" t="str">
        <f t="shared" si="0"/>
        <v>火</v>
      </c>
      <c r="AE9" s="1173" t="str">
        <f t="shared" si="0"/>
        <v>水</v>
      </c>
      <c r="AF9" s="1173" t="str">
        <f t="shared" si="0"/>
        <v>木</v>
      </c>
      <c r="AG9" s="1173" t="str">
        <f t="shared" si="0"/>
        <v>金</v>
      </c>
      <c r="AH9" s="1174" t="str">
        <f t="shared" si="0"/>
        <v>土</v>
      </c>
      <c r="AI9" s="706"/>
      <c r="AJ9" s="63"/>
      <c r="AK9" s="63"/>
      <c r="AL9" s="63"/>
      <c r="AM9" s="1041">
        <f>IF(様式1!F36="","",様式1!F36)</f>
        <v>45491</v>
      </c>
      <c r="AN9" s="1041" t="str">
        <f>IF(様式1!K36="","",様式1!K36)</f>
        <v/>
      </c>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row>
    <row r="10" spans="1:102" ht="24.95" customHeight="1">
      <c r="A10" s="21"/>
      <c r="B10" s="2701"/>
      <c r="C10" s="1447"/>
      <c r="D10" s="2721"/>
      <c r="E10" s="2723"/>
      <c r="F10" s="2705"/>
      <c r="G10" s="2705"/>
      <c r="H10" s="2705"/>
      <c r="I10" s="2705"/>
      <c r="J10" s="2705"/>
      <c r="K10" s="2705"/>
      <c r="L10" s="2705"/>
      <c r="M10" s="2705"/>
      <c r="N10" s="2705"/>
      <c r="O10" s="2705"/>
      <c r="P10" s="2705"/>
      <c r="Q10" s="2705"/>
      <c r="R10" s="2705"/>
      <c r="S10" s="2705"/>
      <c r="T10" s="2705"/>
      <c r="U10" s="2705"/>
      <c r="V10" s="2705"/>
      <c r="W10" s="2705"/>
      <c r="X10" s="2705"/>
      <c r="Y10" s="2705"/>
      <c r="Z10" s="2705"/>
      <c r="AA10" s="2705"/>
      <c r="AB10" s="2705"/>
      <c r="AC10" s="2705"/>
      <c r="AD10" s="2705"/>
      <c r="AE10" s="2705"/>
      <c r="AF10" s="2705"/>
      <c r="AG10" s="2705"/>
      <c r="AH10" s="2706"/>
      <c r="AI10" s="1026"/>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row>
    <row r="11" spans="1:102" ht="24.95" customHeight="1">
      <c r="A11" s="21"/>
      <c r="B11" s="2701"/>
      <c r="C11" s="1459"/>
      <c r="D11" s="2722"/>
      <c r="E11" s="2724"/>
      <c r="F11" s="2684"/>
      <c r="G11" s="2684"/>
      <c r="H11" s="2684"/>
      <c r="I11" s="2684"/>
      <c r="J11" s="2684"/>
      <c r="K11" s="2684"/>
      <c r="L11" s="2684"/>
      <c r="M11" s="2684"/>
      <c r="N11" s="2684"/>
      <c r="O11" s="2684"/>
      <c r="P11" s="2684"/>
      <c r="Q11" s="2684"/>
      <c r="R11" s="2684"/>
      <c r="S11" s="2684"/>
      <c r="T11" s="2684"/>
      <c r="U11" s="2684"/>
      <c r="V11" s="2684"/>
      <c r="W11" s="2684"/>
      <c r="X11" s="2684"/>
      <c r="Y11" s="2684"/>
      <c r="Z11" s="2684"/>
      <c r="AA11" s="2684"/>
      <c r="AB11" s="2684"/>
      <c r="AC11" s="2684"/>
      <c r="AD11" s="2684"/>
      <c r="AE11" s="2684"/>
      <c r="AF11" s="2684"/>
      <c r="AG11" s="2684"/>
      <c r="AH11" s="2707"/>
      <c r="AI11" s="1026"/>
      <c r="AJ11" s="21"/>
      <c r="AK11" s="21"/>
      <c r="AL11" s="21"/>
      <c r="AM11" s="1025" t="s">
        <v>1028</v>
      </c>
      <c r="AN11" s="1025" t="s">
        <v>1029</v>
      </c>
      <c r="AO11" s="1025" t="s">
        <v>1030</v>
      </c>
      <c r="AP11" s="1025" t="s">
        <v>1031</v>
      </c>
      <c r="AQ11" s="1025" t="s">
        <v>1032</v>
      </c>
      <c r="AR11" s="1025" t="s">
        <v>1033</v>
      </c>
      <c r="AS11" s="1064" t="s">
        <v>1045</v>
      </c>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row>
    <row r="12" spans="1:102" ht="24.95" customHeight="1">
      <c r="A12" s="21"/>
      <c r="B12" s="2701"/>
      <c r="C12" s="1042" t="s">
        <v>131</v>
      </c>
      <c r="D12" s="2712"/>
      <c r="E12" s="2684"/>
      <c r="F12" s="2684"/>
      <c r="G12" s="2684"/>
      <c r="H12" s="2684"/>
      <c r="I12" s="2684"/>
      <c r="J12" s="2684"/>
      <c r="K12" s="2684"/>
      <c r="L12" s="2684"/>
      <c r="M12" s="2684"/>
      <c r="N12" s="2684"/>
      <c r="O12" s="2684"/>
      <c r="P12" s="2684"/>
      <c r="Q12" s="2684"/>
      <c r="R12" s="2684"/>
      <c r="S12" s="2684"/>
      <c r="T12" s="2684"/>
      <c r="U12" s="2684"/>
      <c r="V12" s="2684"/>
      <c r="W12" s="2684"/>
      <c r="X12" s="2684"/>
      <c r="Y12" s="2684"/>
      <c r="Z12" s="2684"/>
      <c r="AA12" s="2684"/>
      <c r="AB12" s="2684"/>
      <c r="AC12" s="2684"/>
      <c r="AD12" s="2684"/>
      <c r="AE12" s="2684"/>
      <c r="AF12" s="2684"/>
      <c r="AG12" s="2684"/>
      <c r="AH12" s="2707"/>
      <c r="AI12" s="1026"/>
      <c r="AJ12" s="21"/>
      <c r="AK12" s="21"/>
      <c r="AL12" s="21"/>
      <c r="AM12" s="1041">
        <f>AM9</f>
        <v>45491</v>
      </c>
      <c r="AN12" s="1041">
        <f>IF(AM9="","",EDATE(AM12,1))</f>
        <v>45522</v>
      </c>
      <c r="AO12" s="1041">
        <f>IF(OR(AN13="",AN12=""),"",EDATE(AM12,2))</f>
        <v>45553</v>
      </c>
      <c r="AP12" s="1041">
        <f>IF(OR(AO12="",AO13=""),"",EDATE(AM12,3))</f>
        <v>45583</v>
      </c>
      <c r="AQ12" s="1041">
        <f>IF(OR(AP12="",AP13=""),"",EDATE(AM12,4))</f>
        <v>45614</v>
      </c>
      <c r="AR12" s="1041"/>
      <c r="AS12" s="104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row>
    <row r="13" spans="1:102" ht="24.95" customHeight="1">
      <c r="A13" s="21"/>
      <c r="B13" s="2701"/>
      <c r="C13" s="1042"/>
      <c r="D13" s="2712"/>
      <c r="E13" s="2684"/>
      <c r="F13" s="2684"/>
      <c r="G13" s="2684"/>
      <c r="H13" s="2684"/>
      <c r="I13" s="2684"/>
      <c r="J13" s="2684"/>
      <c r="K13" s="2684"/>
      <c r="L13" s="2684"/>
      <c r="M13" s="2684"/>
      <c r="N13" s="2684"/>
      <c r="O13" s="2684"/>
      <c r="P13" s="2684"/>
      <c r="Q13" s="2684"/>
      <c r="R13" s="2684"/>
      <c r="S13" s="2684"/>
      <c r="T13" s="2684"/>
      <c r="U13" s="2684"/>
      <c r="V13" s="2684"/>
      <c r="W13" s="2684"/>
      <c r="X13" s="2684"/>
      <c r="Y13" s="2684"/>
      <c r="Z13" s="2684"/>
      <c r="AA13" s="2684"/>
      <c r="AB13" s="2684"/>
      <c r="AC13" s="2684"/>
      <c r="AD13" s="2684"/>
      <c r="AE13" s="2684"/>
      <c r="AF13" s="2684"/>
      <c r="AG13" s="2684"/>
      <c r="AH13" s="2707"/>
      <c r="AI13" s="1026"/>
      <c r="AJ13" s="21"/>
      <c r="AK13" s="21"/>
      <c r="AL13" s="21"/>
      <c r="AM13" s="1041">
        <f>IF(AM12="","",EDATE(AM12,1)-1)</f>
        <v>45521</v>
      </c>
      <c r="AN13" s="1041">
        <f>IF(AN12="","",IF(AN9&lt;(EDATE(AM12,2)-1),AN9,IF(AN12&lt;=AN9,EDATE(AM12,2)-1,"")))</f>
        <v>45552</v>
      </c>
      <c r="AO13" s="1041">
        <f>IF(OR(AO12="",AO12&gt;AN9),"",IF(AN9&lt;(EDATE(AM12,3)-1),AN9,EDATE(AM12,3)-1))</f>
        <v>45582</v>
      </c>
      <c r="AP13" s="1041">
        <f>IF(OR(AP12="",AP12&gt;AN9),"",IF(AN9&lt;=(EDATE(AM12,4)-1),AN9,EDATE(AM12,4)-1))</f>
        <v>45613</v>
      </c>
      <c r="AQ13" s="1041">
        <f>IF(OR(AQ12="",AQ12&gt;AN9),"",IF(AN9&lt;=(EDATE(AM12,5)-1),AN9,EDATE(AM12,5)-1))</f>
        <v>45643</v>
      </c>
      <c r="AR13" s="1041"/>
      <c r="AS13" s="104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row>
    <row r="14" spans="1:102" ht="24.95" customHeight="1">
      <c r="A14" s="21"/>
      <c r="B14" s="2701"/>
      <c r="C14" s="1042" t="s">
        <v>132</v>
      </c>
      <c r="D14" s="2712"/>
      <c r="E14" s="2684"/>
      <c r="F14" s="2684"/>
      <c r="G14" s="2684"/>
      <c r="H14" s="2684"/>
      <c r="I14" s="2684"/>
      <c r="J14" s="2684"/>
      <c r="K14" s="2684"/>
      <c r="L14" s="2684"/>
      <c r="M14" s="2684"/>
      <c r="N14" s="2684"/>
      <c r="O14" s="2684"/>
      <c r="P14" s="2684"/>
      <c r="Q14" s="2684"/>
      <c r="R14" s="2684"/>
      <c r="S14" s="2684"/>
      <c r="T14" s="2684"/>
      <c r="U14" s="2684"/>
      <c r="V14" s="2684"/>
      <c r="W14" s="2684"/>
      <c r="X14" s="2684"/>
      <c r="Y14" s="2684"/>
      <c r="Z14" s="2684"/>
      <c r="AA14" s="2684"/>
      <c r="AB14" s="2684"/>
      <c r="AC14" s="2684"/>
      <c r="AD14" s="2684"/>
      <c r="AE14" s="2684"/>
      <c r="AF14" s="2684"/>
      <c r="AG14" s="2684"/>
      <c r="AH14" s="2707"/>
      <c r="AI14" s="1026"/>
      <c r="AJ14" s="21"/>
      <c r="AK14" s="21"/>
      <c r="AL14" s="21"/>
      <c r="AM14" s="1068"/>
      <c r="AN14" s="1068"/>
      <c r="AO14" s="1068"/>
      <c r="AP14" s="1068"/>
      <c r="AQ14" s="1068"/>
      <c r="AR14" s="1068"/>
      <c r="AS14" s="1068"/>
      <c r="AT14" s="1068"/>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row>
    <row r="15" spans="1:102" ht="24.95" customHeight="1">
      <c r="A15" s="21"/>
      <c r="B15" s="2701"/>
      <c r="C15" s="1042"/>
      <c r="D15" s="2712"/>
      <c r="E15" s="2684"/>
      <c r="F15" s="2684"/>
      <c r="G15" s="2684"/>
      <c r="H15" s="2684"/>
      <c r="I15" s="2684"/>
      <c r="J15" s="2684"/>
      <c r="K15" s="2684"/>
      <c r="L15" s="2684"/>
      <c r="M15" s="2684"/>
      <c r="N15" s="2684"/>
      <c r="O15" s="2684"/>
      <c r="P15" s="2684"/>
      <c r="Q15" s="2684"/>
      <c r="R15" s="2684"/>
      <c r="S15" s="2684"/>
      <c r="T15" s="2684"/>
      <c r="U15" s="2684"/>
      <c r="V15" s="2684"/>
      <c r="W15" s="2684"/>
      <c r="X15" s="2684"/>
      <c r="Y15" s="2684"/>
      <c r="Z15" s="2684"/>
      <c r="AA15" s="2684"/>
      <c r="AB15" s="2684"/>
      <c r="AC15" s="2684"/>
      <c r="AD15" s="2684"/>
      <c r="AE15" s="2684"/>
      <c r="AF15" s="2684"/>
      <c r="AG15" s="2684"/>
      <c r="AH15" s="2707"/>
      <c r="AI15" s="1026"/>
      <c r="AJ15" s="21"/>
      <c r="AK15" s="21"/>
      <c r="AL15" s="21"/>
      <c r="AM15" s="1068"/>
      <c r="AN15" s="1068"/>
      <c r="AO15" s="1068"/>
      <c r="AP15" s="1068"/>
      <c r="AQ15" s="1068"/>
      <c r="AR15" s="1068"/>
      <c r="AS15" s="1068"/>
      <c r="AT15" s="1068"/>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row>
    <row r="16" spans="1:102" ht="24.95" customHeight="1">
      <c r="A16" s="21"/>
      <c r="B16" s="2701"/>
      <c r="C16" s="1042" t="s">
        <v>133</v>
      </c>
      <c r="D16" s="2712"/>
      <c r="E16" s="2684"/>
      <c r="F16" s="2684"/>
      <c r="G16" s="2684"/>
      <c r="H16" s="2684"/>
      <c r="I16" s="2684"/>
      <c r="J16" s="2684"/>
      <c r="K16" s="2684"/>
      <c r="L16" s="2684"/>
      <c r="M16" s="2684"/>
      <c r="N16" s="2684"/>
      <c r="O16" s="2684"/>
      <c r="P16" s="2684"/>
      <c r="Q16" s="2684"/>
      <c r="R16" s="2684"/>
      <c r="S16" s="2684"/>
      <c r="T16" s="2684"/>
      <c r="U16" s="2684"/>
      <c r="V16" s="2684"/>
      <c r="W16" s="2684"/>
      <c r="X16" s="2684"/>
      <c r="Y16" s="2684"/>
      <c r="Z16" s="2684"/>
      <c r="AA16" s="2684"/>
      <c r="AB16" s="2684"/>
      <c r="AC16" s="2684"/>
      <c r="AD16" s="2684"/>
      <c r="AE16" s="2684"/>
      <c r="AF16" s="2684"/>
      <c r="AG16" s="2684"/>
      <c r="AH16" s="2707"/>
      <c r="AI16" s="1026"/>
      <c r="AJ16" s="21"/>
      <c r="AK16" s="21"/>
      <c r="AL16" s="21"/>
      <c r="AM16" s="1068"/>
      <c r="AN16" s="1068"/>
      <c r="AO16" s="1068"/>
      <c r="AP16" s="1068"/>
      <c r="AQ16" s="1068"/>
      <c r="AR16" s="1068"/>
      <c r="AS16" s="1068"/>
      <c r="AT16" s="1068"/>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row>
    <row r="17" spans="1:102" ht="24.95" customHeight="1">
      <c r="A17" s="21"/>
      <c r="B17" s="2701"/>
      <c r="C17" s="1042"/>
      <c r="D17" s="2712"/>
      <c r="E17" s="2684"/>
      <c r="F17" s="2684"/>
      <c r="G17" s="2684"/>
      <c r="H17" s="2684"/>
      <c r="I17" s="2684"/>
      <c r="J17" s="2684"/>
      <c r="K17" s="2684"/>
      <c r="L17" s="2684"/>
      <c r="M17" s="2684"/>
      <c r="N17" s="2684"/>
      <c r="O17" s="2684"/>
      <c r="P17" s="2684"/>
      <c r="Q17" s="2684"/>
      <c r="R17" s="2684"/>
      <c r="S17" s="2684"/>
      <c r="T17" s="2684"/>
      <c r="U17" s="2684"/>
      <c r="V17" s="2684"/>
      <c r="W17" s="2684"/>
      <c r="X17" s="2684"/>
      <c r="Y17" s="2684"/>
      <c r="Z17" s="2684"/>
      <c r="AA17" s="2684"/>
      <c r="AB17" s="2684"/>
      <c r="AC17" s="2684"/>
      <c r="AD17" s="2684"/>
      <c r="AE17" s="2684"/>
      <c r="AF17" s="2684"/>
      <c r="AG17" s="2684"/>
      <c r="AH17" s="2707"/>
      <c r="AI17" s="1026"/>
      <c r="AJ17" s="21"/>
      <c r="AK17" s="21"/>
      <c r="AL17" s="21"/>
      <c r="AM17" s="1068"/>
      <c r="AN17" s="1068"/>
      <c r="AO17" s="1068"/>
      <c r="AP17" s="1068"/>
      <c r="AQ17" s="1068"/>
      <c r="AR17" s="1068"/>
      <c r="AS17" s="1068"/>
      <c r="AT17" s="1068"/>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row>
    <row r="18" spans="1:102" ht="24.95" customHeight="1">
      <c r="A18" s="21"/>
      <c r="B18" s="2701"/>
      <c r="C18" s="1042" t="s">
        <v>134</v>
      </c>
      <c r="D18" s="2712"/>
      <c r="E18" s="2684"/>
      <c r="F18" s="2684"/>
      <c r="G18" s="2684"/>
      <c r="H18" s="2684"/>
      <c r="I18" s="2684"/>
      <c r="J18" s="2684"/>
      <c r="K18" s="2684"/>
      <c r="L18" s="2684"/>
      <c r="M18" s="2684"/>
      <c r="N18" s="2684"/>
      <c r="O18" s="2684"/>
      <c r="P18" s="2684"/>
      <c r="Q18" s="2684"/>
      <c r="R18" s="2684"/>
      <c r="S18" s="2684"/>
      <c r="T18" s="2684"/>
      <c r="U18" s="2684"/>
      <c r="V18" s="2684"/>
      <c r="W18" s="2684"/>
      <c r="X18" s="2684"/>
      <c r="Y18" s="2684"/>
      <c r="Z18" s="2684"/>
      <c r="AA18" s="2684"/>
      <c r="AB18" s="2684"/>
      <c r="AC18" s="2684"/>
      <c r="AD18" s="2684"/>
      <c r="AE18" s="2684"/>
      <c r="AF18" s="2684"/>
      <c r="AG18" s="2684"/>
      <c r="AH18" s="2707"/>
      <c r="AI18" s="1026"/>
      <c r="AJ18" s="21"/>
      <c r="AK18" s="21"/>
      <c r="AL18" s="21"/>
      <c r="AM18" s="1068"/>
      <c r="AN18" s="1068"/>
      <c r="AO18" s="1068"/>
      <c r="AP18" s="1068"/>
      <c r="AQ18" s="1068"/>
      <c r="AR18" s="1068"/>
      <c r="AS18" s="1068"/>
      <c r="AT18" s="1068"/>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row>
    <row r="19" spans="1:102" ht="24.95" customHeight="1">
      <c r="A19" s="21"/>
      <c r="B19" s="2701"/>
      <c r="C19" s="1042"/>
      <c r="D19" s="2712"/>
      <c r="E19" s="2684"/>
      <c r="F19" s="2684"/>
      <c r="G19" s="2684"/>
      <c r="H19" s="2684"/>
      <c r="I19" s="2684"/>
      <c r="J19" s="2684"/>
      <c r="K19" s="2684"/>
      <c r="L19" s="2684"/>
      <c r="M19" s="2684"/>
      <c r="N19" s="2684"/>
      <c r="O19" s="2684"/>
      <c r="P19" s="2684"/>
      <c r="Q19" s="2684"/>
      <c r="R19" s="2684"/>
      <c r="S19" s="2684"/>
      <c r="T19" s="2684"/>
      <c r="U19" s="2684"/>
      <c r="V19" s="2684"/>
      <c r="W19" s="2684"/>
      <c r="X19" s="2684"/>
      <c r="Y19" s="2684"/>
      <c r="Z19" s="2684"/>
      <c r="AA19" s="2684"/>
      <c r="AB19" s="2684"/>
      <c r="AC19" s="2684"/>
      <c r="AD19" s="2684"/>
      <c r="AE19" s="2684"/>
      <c r="AF19" s="2684"/>
      <c r="AG19" s="2684"/>
      <c r="AH19" s="2707"/>
      <c r="AI19" s="1026"/>
      <c r="AJ19" s="21"/>
      <c r="AK19" s="21"/>
      <c r="AL19" s="21"/>
      <c r="AM19" s="1068"/>
      <c r="AN19" s="1068"/>
      <c r="AO19" s="1068"/>
      <c r="AP19" s="1068"/>
      <c r="AQ19" s="1068"/>
      <c r="AR19" s="1068"/>
      <c r="AS19" s="1068"/>
      <c r="AT19" s="1068"/>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row>
    <row r="20" spans="1:102" ht="24.95" customHeight="1">
      <c r="A20" s="21"/>
      <c r="B20" s="2701"/>
      <c r="C20" s="1042"/>
      <c r="D20" s="2713"/>
      <c r="E20" s="2684"/>
      <c r="F20" s="2684"/>
      <c r="G20" s="2684"/>
      <c r="H20" s="2684"/>
      <c r="I20" s="2684"/>
      <c r="J20" s="2684"/>
      <c r="K20" s="2684"/>
      <c r="L20" s="2684"/>
      <c r="M20" s="2684"/>
      <c r="N20" s="2684"/>
      <c r="O20" s="2684"/>
      <c r="P20" s="2684"/>
      <c r="Q20" s="2684"/>
      <c r="R20" s="2684"/>
      <c r="S20" s="2684"/>
      <c r="T20" s="2684"/>
      <c r="U20" s="2684"/>
      <c r="V20" s="2684"/>
      <c r="W20" s="2684"/>
      <c r="X20" s="2684"/>
      <c r="Y20" s="2684"/>
      <c r="Z20" s="2684"/>
      <c r="AA20" s="2684"/>
      <c r="AB20" s="2684"/>
      <c r="AC20" s="2684"/>
      <c r="AD20" s="2684"/>
      <c r="AE20" s="2684"/>
      <c r="AF20" s="2684"/>
      <c r="AG20" s="2684"/>
      <c r="AH20" s="2708"/>
      <c r="AI20" s="1026"/>
      <c r="AJ20" s="21"/>
      <c r="AK20" s="21"/>
      <c r="AL20" s="21"/>
      <c r="AM20" s="1068"/>
      <c r="AN20" s="1068"/>
      <c r="AO20" s="1068"/>
      <c r="AP20" s="1068"/>
      <c r="AQ20" s="1068"/>
      <c r="AR20" s="1068"/>
      <c r="AS20" s="1068"/>
      <c r="AT20" s="1068"/>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row>
    <row r="21" spans="1:102" s="1010" customFormat="1" ht="24.95" customHeight="1">
      <c r="A21" s="1068"/>
      <c r="B21" s="2701"/>
      <c r="C21" s="1108" t="s">
        <v>1314</v>
      </c>
      <c r="D21" s="1148"/>
      <c r="E21" s="1149"/>
      <c r="F21" s="1149"/>
      <c r="G21" s="1149"/>
      <c r="H21" s="1149"/>
      <c r="I21" s="1039"/>
      <c r="J21" s="1039"/>
      <c r="K21" s="1149"/>
      <c r="L21" s="1149"/>
      <c r="M21" s="1149"/>
      <c r="N21" s="1149"/>
      <c r="O21" s="1149"/>
      <c r="P21" s="1039"/>
      <c r="Q21" s="1039"/>
      <c r="R21" s="1149"/>
      <c r="S21" s="1149"/>
      <c r="T21" s="1149"/>
      <c r="U21" s="1039"/>
      <c r="V21" s="1039"/>
      <c r="W21" s="1039"/>
      <c r="X21" s="1039"/>
      <c r="Y21" s="1149"/>
      <c r="Z21" s="1149"/>
      <c r="AA21" s="1149"/>
      <c r="AB21" s="1149"/>
      <c r="AC21" s="1039"/>
      <c r="AD21" s="1039"/>
      <c r="AE21" s="1149"/>
      <c r="AF21" s="1149"/>
      <c r="AG21" s="1149"/>
      <c r="AH21" s="1150"/>
      <c r="AI21" s="1144">
        <f>COUNTA(D21:AH21)</f>
        <v>0</v>
      </c>
      <c r="AJ21" s="1068"/>
      <c r="AK21" s="1068"/>
      <c r="AL21" s="1068"/>
      <c r="AM21" s="1068"/>
      <c r="AN21" s="1068"/>
      <c r="AO21" s="1068"/>
      <c r="AP21" s="1068"/>
      <c r="AQ21" s="1068"/>
      <c r="AR21" s="1068"/>
      <c r="AS21" s="1068"/>
      <c r="AT21" s="1068"/>
      <c r="AU21" s="1068"/>
      <c r="AV21" s="1068"/>
      <c r="AW21" s="1068"/>
      <c r="AX21" s="1068"/>
      <c r="AY21" s="1068"/>
      <c r="AZ21" s="1068"/>
      <c r="BA21" s="1068"/>
      <c r="BB21" s="1068"/>
      <c r="BC21" s="1068"/>
      <c r="BD21" s="1068"/>
      <c r="BE21" s="1068"/>
      <c r="BF21" s="1068"/>
      <c r="BG21" s="1068"/>
      <c r="BH21" s="1068"/>
      <c r="BI21" s="1068"/>
      <c r="BJ21" s="1068"/>
      <c r="BK21" s="1068"/>
      <c r="BL21" s="1068"/>
      <c r="BM21" s="1068"/>
      <c r="BN21" s="1068"/>
      <c r="BO21" s="1068"/>
      <c r="BP21" s="1068"/>
      <c r="BQ21" s="1068"/>
      <c r="BR21" s="1068"/>
      <c r="BS21" s="1068"/>
      <c r="BT21" s="1068"/>
      <c r="BU21" s="1068"/>
      <c r="BV21" s="1068"/>
      <c r="BW21" s="1068"/>
      <c r="BX21" s="1068"/>
      <c r="BY21" s="1068"/>
      <c r="BZ21" s="1068"/>
      <c r="CA21" s="1068"/>
      <c r="CB21" s="1068"/>
      <c r="CC21" s="1068"/>
      <c r="CD21" s="1068"/>
      <c r="CE21" s="1068"/>
      <c r="CF21" s="1068"/>
      <c r="CG21" s="1068"/>
      <c r="CH21" s="1068"/>
      <c r="CI21" s="1068"/>
      <c r="CJ21" s="1068"/>
      <c r="CK21" s="1068"/>
      <c r="CL21" s="1068"/>
      <c r="CM21" s="1068"/>
      <c r="CN21" s="1068"/>
      <c r="CO21" s="1068"/>
      <c r="CP21" s="1068"/>
      <c r="CQ21" s="1068"/>
      <c r="CR21" s="1068"/>
      <c r="CS21" s="1068"/>
      <c r="CT21" s="1068"/>
      <c r="CU21" s="1068"/>
      <c r="CV21" s="1068"/>
      <c r="CW21" s="1068"/>
      <c r="CX21" s="1068"/>
    </row>
    <row r="22" spans="1:102" ht="24.95" customHeight="1">
      <c r="A22" s="21"/>
      <c r="B22" s="2701"/>
      <c r="C22" s="1043" t="s">
        <v>188</v>
      </c>
      <c r="D22" s="1148"/>
      <c r="E22" s="1149"/>
      <c r="F22" s="1149"/>
      <c r="G22" s="1149"/>
      <c r="H22" s="1149"/>
      <c r="I22" s="1039"/>
      <c r="J22" s="1039"/>
      <c r="K22" s="1149"/>
      <c r="L22" s="1149"/>
      <c r="M22" s="1149"/>
      <c r="N22" s="1149"/>
      <c r="O22" s="1149"/>
      <c r="P22" s="1039"/>
      <c r="Q22" s="1039"/>
      <c r="R22" s="1149"/>
      <c r="S22" s="1149"/>
      <c r="T22" s="1149"/>
      <c r="U22" s="1039"/>
      <c r="V22" s="1039"/>
      <c r="W22" s="1039"/>
      <c r="X22" s="1039"/>
      <c r="Y22" s="1149"/>
      <c r="Z22" s="1149"/>
      <c r="AA22" s="1149"/>
      <c r="AB22" s="1149"/>
      <c r="AC22" s="1039"/>
      <c r="AD22" s="1039"/>
      <c r="AE22" s="1149"/>
      <c r="AF22" s="1149"/>
      <c r="AG22" s="1149"/>
      <c r="AH22" s="1150"/>
      <c r="AI22" s="1144">
        <f>COUNTA(D22:AH22)</f>
        <v>0</v>
      </c>
      <c r="AJ22" s="21"/>
      <c r="AK22" s="21"/>
      <c r="AL22" s="21"/>
      <c r="AM22" s="1068"/>
      <c r="AN22" s="1068"/>
      <c r="AO22" s="1068"/>
      <c r="AP22" s="1068"/>
      <c r="AQ22" s="1068"/>
      <c r="AR22" s="1068"/>
      <c r="AS22" s="1068"/>
      <c r="AT22" s="1068"/>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row>
    <row r="23" spans="1:102" ht="24.95" customHeight="1">
      <c r="A23" s="21"/>
      <c r="B23" s="2701"/>
      <c r="C23" s="2709" t="s">
        <v>232</v>
      </c>
      <c r="D23" s="1151"/>
      <c r="E23" s="1152"/>
      <c r="F23" s="1152"/>
      <c r="G23" s="1152"/>
      <c r="H23" s="1152"/>
      <c r="I23" s="1152"/>
      <c r="J23" s="1152"/>
      <c r="K23" s="1152"/>
      <c r="L23" s="1152"/>
      <c r="M23" s="1152"/>
      <c r="N23" s="1152"/>
      <c r="O23" s="1152"/>
      <c r="P23" s="1152"/>
      <c r="Q23" s="1152"/>
      <c r="R23" s="1152"/>
      <c r="S23" s="1152"/>
      <c r="T23" s="1152"/>
      <c r="U23" s="1152"/>
      <c r="V23" s="1152"/>
      <c r="W23" s="1152"/>
      <c r="X23" s="1152"/>
      <c r="Y23" s="1152"/>
      <c r="Z23" s="1152"/>
      <c r="AA23" s="1152"/>
      <c r="AB23" s="1152"/>
      <c r="AC23" s="1152"/>
      <c r="AD23" s="1152"/>
      <c r="AE23" s="1152"/>
      <c r="AF23" s="1152"/>
      <c r="AG23" s="1152"/>
      <c r="AH23" s="1153"/>
      <c r="AI23" s="2699" t="s">
        <v>1034</v>
      </c>
      <c r="AJ23" s="21"/>
      <c r="AK23" s="21"/>
      <c r="AL23" s="21"/>
      <c r="AM23" s="1068"/>
      <c r="AN23" s="1068"/>
      <c r="AO23" s="1068"/>
      <c r="AP23" s="1068"/>
      <c r="AQ23" s="1068"/>
      <c r="AR23" s="1068"/>
      <c r="AS23" s="1068"/>
      <c r="AT23" s="1068"/>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row>
    <row r="24" spans="1:102" ht="24.95" customHeight="1" thickBot="1">
      <c r="A24" s="21"/>
      <c r="B24" s="2701"/>
      <c r="C24" s="2691"/>
      <c r="D24" s="1154"/>
      <c r="E24" s="1155"/>
      <c r="F24" s="1155"/>
      <c r="G24" s="1155"/>
      <c r="H24" s="1155"/>
      <c r="I24" s="1155"/>
      <c r="J24" s="1155"/>
      <c r="K24" s="1155"/>
      <c r="L24" s="1155"/>
      <c r="M24" s="1155"/>
      <c r="N24" s="1155"/>
      <c r="O24" s="1155"/>
      <c r="P24" s="1155"/>
      <c r="Q24" s="1155"/>
      <c r="R24" s="1155"/>
      <c r="S24" s="1155"/>
      <c r="T24" s="1155"/>
      <c r="U24" s="1155"/>
      <c r="V24" s="1155"/>
      <c r="W24" s="1155"/>
      <c r="X24" s="1155"/>
      <c r="Y24" s="1155"/>
      <c r="Z24" s="1155"/>
      <c r="AA24" s="1155"/>
      <c r="AB24" s="1155"/>
      <c r="AC24" s="1155"/>
      <c r="AD24" s="1155"/>
      <c r="AE24" s="1155"/>
      <c r="AF24" s="1155"/>
      <c r="AG24" s="1155"/>
      <c r="AH24" s="1156"/>
      <c r="AI24" s="2700"/>
      <c r="AJ24" s="21"/>
      <c r="AK24" s="21"/>
      <c r="AL24" s="21"/>
      <c r="AM24" s="1068"/>
      <c r="AN24" s="1068"/>
      <c r="AO24" s="1068"/>
      <c r="AP24" s="1068"/>
      <c r="AQ24" s="1068"/>
      <c r="AR24" s="1068"/>
      <c r="AS24" s="1068"/>
      <c r="AT24" s="1068"/>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row>
    <row r="25" spans="1:102" ht="24.95" customHeight="1" thickBot="1">
      <c r="A25" s="21"/>
      <c r="B25" s="2702"/>
      <c r="C25" s="2692"/>
      <c r="D25" s="1157"/>
      <c r="E25" s="1158"/>
      <c r="F25" s="1158"/>
      <c r="G25" s="1158"/>
      <c r="H25" s="1158"/>
      <c r="I25" s="1158"/>
      <c r="J25" s="1158"/>
      <c r="K25" s="1158"/>
      <c r="L25" s="1158"/>
      <c r="M25" s="1158"/>
      <c r="N25" s="1158"/>
      <c r="O25" s="1158"/>
      <c r="P25" s="1158"/>
      <c r="Q25" s="1158"/>
      <c r="R25" s="1158"/>
      <c r="S25" s="1158"/>
      <c r="T25" s="1158"/>
      <c r="U25" s="1158"/>
      <c r="V25" s="1158"/>
      <c r="W25" s="1158"/>
      <c r="X25" s="1158"/>
      <c r="Y25" s="1158"/>
      <c r="Z25" s="1158"/>
      <c r="AA25" s="1158"/>
      <c r="AB25" s="1158"/>
      <c r="AC25" s="1158"/>
      <c r="AD25" s="1158"/>
      <c r="AE25" s="1158"/>
      <c r="AF25" s="1158"/>
      <c r="AG25" s="1158"/>
      <c r="AH25" s="1159"/>
      <c r="AI25" s="1145">
        <f>SUM(D23:AH25)</f>
        <v>0</v>
      </c>
      <c r="AJ25" s="21"/>
      <c r="AK25" s="21"/>
      <c r="AL25" s="21"/>
      <c r="AM25" s="1068"/>
      <c r="AN25" s="1068"/>
      <c r="AO25" s="1068"/>
      <c r="AP25" s="1068"/>
      <c r="AQ25" s="1068"/>
      <c r="AR25" s="1068"/>
      <c r="AS25" s="1068"/>
      <c r="AT25" s="1068"/>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row>
    <row r="26" spans="1:102" ht="18" customHeight="1">
      <c r="A26" s="21"/>
      <c r="B26" s="166"/>
      <c r="C26" s="166"/>
      <c r="D26" s="1073">
        <f>IF(COUNT(D23:D25)&gt;0,1,0)</f>
        <v>0</v>
      </c>
      <c r="E26" s="1073">
        <f t="shared" ref="E26:AH26" si="1">IF(COUNT(E23:E25)&gt;0,1,0)</f>
        <v>0</v>
      </c>
      <c r="F26" s="1073">
        <f t="shared" si="1"/>
        <v>0</v>
      </c>
      <c r="G26" s="1073">
        <f t="shared" si="1"/>
        <v>0</v>
      </c>
      <c r="H26" s="1073">
        <f t="shared" si="1"/>
        <v>0</v>
      </c>
      <c r="I26" s="1073">
        <f t="shared" si="1"/>
        <v>0</v>
      </c>
      <c r="J26" s="1073">
        <f t="shared" si="1"/>
        <v>0</v>
      </c>
      <c r="K26" s="1073">
        <f t="shared" si="1"/>
        <v>0</v>
      </c>
      <c r="L26" s="1073">
        <f t="shared" si="1"/>
        <v>0</v>
      </c>
      <c r="M26" s="1073">
        <f t="shared" si="1"/>
        <v>0</v>
      </c>
      <c r="N26" s="1073">
        <f t="shared" si="1"/>
        <v>0</v>
      </c>
      <c r="O26" s="1073">
        <f t="shared" si="1"/>
        <v>0</v>
      </c>
      <c r="P26" s="1073">
        <f t="shared" si="1"/>
        <v>0</v>
      </c>
      <c r="Q26" s="1073">
        <f t="shared" si="1"/>
        <v>0</v>
      </c>
      <c r="R26" s="1073">
        <f t="shared" si="1"/>
        <v>0</v>
      </c>
      <c r="S26" s="1073">
        <f t="shared" si="1"/>
        <v>0</v>
      </c>
      <c r="T26" s="1073">
        <f t="shared" si="1"/>
        <v>0</v>
      </c>
      <c r="U26" s="1073">
        <f t="shared" si="1"/>
        <v>0</v>
      </c>
      <c r="V26" s="1073">
        <f t="shared" si="1"/>
        <v>0</v>
      </c>
      <c r="W26" s="1073">
        <f t="shared" si="1"/>
        <v>0</v>
      </c>
      <c r="X26" s="1073">
        <f t="shared" si="1"/>
        <v>0</v>
      </c>
      <c r="Y26" s="1073">
        <f t="shared" si="1"/>
        <v>0</v>
      </c>
      <c r="Z26" s="1073">
        <f t="shared" si="1"/>
        <v>0</v>
      </c>
      <c r="AA26" s="1073">
        <f t="shared" si="1"/>
        <v>0</v>
      </c>
      <c r="AB26" s="1073">
        <f t="shared" si="1"/>
        <v>0</v>
      </c>
      <c r="AC26" s="1073">
        <f t="shared" si="1"/>
        <v>0</v>
      </c>
      <c r="AD26" s="1073">
        <f t="shared" si="1"/>
        <v>0</v>
      </c>
      <c r="AE26" s="1073">
        <f t="shared" si="1"/>
        <v>0</v>
      </c>
      <c r="AF26" s="1073">
        <f t="shared" si="1"/>
        <v>0</v>
      </c>
      <c r="AG26" s="1073">
        <f t="shared" si="1"/>
        <v>0</v>
      </c>
      <c r="AH26" s="1073">
        <f t="shared" si="1"/>
        <v>0</v>
      </c>
      <c r="AI26" s="1026"/>
      <c r="AJ26" s="1068">
        <f>SUM(D26:AH26)</f>
        <v>0</v>
      </c>
      <c r="AK26" s="21"/>
      <c r="AL26" s="21"/>
      <c r="AM26" s="1068"/>
      <c r="AN26" s="1068"/>
      <c r="AO26" s="1068"/>
      <c r="AP26" s="1068"/>
      <c r="AQ26" s="1068"/>
      <c r="AR26" s="1068"/>
      <c r="AS26" s="1068"/>
      <c r="AT26" s="1068"/>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row>
    <row r="27" spans="1:102" ht="30" customHeight="1">
      <c r="A27" s="21"/>
      <c r="B27" s="2716" t="s">
        <v>1035</v>
      </c>
      <c r="C27" s="42" t="s">
        <v>1025</v>
      </c>
      <c r="D27" s="1035">
        <f>AN12</f>
        <v>45522</v>
      </c>
      <c r="E27" s="1036">
        <f>IF($D$27="","",IF($D$27+1&lt;$AO$12,$D$27+1,""))</f>
        <v>45523</v>
      </c>
      <c r="F27" s="1036">
        <f>IF($D$27="","",IF($D$27+2&lt;$AO$12,$D$27+2,""))</f>
        <v>45524</v>
      </c>
      <c r="G27" s="1036">
        <f>IF($D$27="","",IF($D$27+3&lt;$AO$12,$D$27+3,""))</f>
        <v>45525</v>
      </c>
      <c r="H27" s="1036">
        <f>IF($D$27="","",IF($D$27+4&lt;$AO$12,$D$27+4,""))</f>
        <v>45526</v>
      </c>
      <c r="I27" s="1036">
        <f>IF($D$27="","",IF($D$27+5&lt;$AO$12,$D$27+5,""))</f>
        <v>45527</v>
      </c>
      <c r="J27" s="1036">
        <f>IF($D$27="","",IF($D$27+6&lt;$AO$12,$D$27+6,""))</f>
        <v>45528</v>
      </c>
      <c r="K27" s="1036">
        <f>IF($D$27="","",IF($D$27+7&lt;$AO$12,$D$27+7,""))</f>
        <v>45529</v>
      </c>
      <c r="L27" s="1036">
        <f>IF($D$27="","",IF($D$27+8&lt;$AO$12,$D$27+8,""))</f>
        <v>45530</v>
      </c>
      <c r="M27" s="1036">
        <f>IF($D$27="","",IF($D$27+9&lt;$AO$12,$D$27+9,""))</f>
        <v>45531</v>
      </c>
      <c r="N27" s="1036">
        <f>IF($D$27="","",IF($D$27+10&lt;$AO$12,$D$27+10,""))</f>
        <v>45532</v>
      </c>
      <c r="O27" s="1036">
        <f>IF($D$27="","",IF($D$27+11&lt;$AO$12,$D$27+11,""))</f>
        <v>45533</v>
      </c>
      <c r="P27" s="1036">
        <f>IF($D$27="","",IF($D$27+12&lt;$AO$12,$D$27+12,""))</f>
        <v>45534</v>
      </c>
      <c r="Q27" s="1036">
        <f>IF($D$27="","",IF($D$27+13&lt;$AO$12,$D$27+13,""))</f>
        <v>45535</v>
      </c>
      <c r="R27" s="1036">
        <f>IF($D$27="","",IF($D$27+14&lt;$AO$12,$D$27+14,""))</f>
        <v>45536</v>
      </c>
      <c r="S27" s="1036">
        <f>IF($D$27="","",IF($D$27+15&lt;$AO$12,$D$27+15,""))</f>
        <v>45537</v>
      </c>
      <c r="T27" s="1036">
        <f>IF($D$27="","",IF($D$27+16&lt;$AO$12,$D$27+16,""))</f>
        <v>45538</v>
      </c>
      <c r="U27" s="1036">
        <f>IF($D$27="","",IF($D$27+17&lt;$AO$12,$D$27+17,""))</f>
        <v>45539</v>
      </c>
      <c r="V27" s="1036">
        <f>IF($D$27="","",IF($D$27+18&lt;$AO$12,$D$27+18,""))</f>
        <v>45540</v>
      </c>
      <c r="W27" s="1036">
        <f>IF($D$27="","",IF($D$27+19&lt;$AO$12,$D$27+19,""))</f>
        <v>45541</v>
      </c>
      <c r="X27" s="1036">
        <f>IF($D$27="","",IF($D$27+20&lt;$AO$12,$D$27+20,""))</f>
        <v>45542</v>
      </c>
      <c r="Y27" s="1036">
        <f>IF($D$27="","",IF($D$27+21&lt;$AO$12,$D$27+21,""))</f>
        <v>45543</v>
      </c>
      <c r="Z27" s="1036">
        <f>IF($D$27="","",IF($D$27+22&lt;$AO$12,$D$27+22,""))</f>
        <v>45544</v>
      </c>
      <c r="AA27" s="1036">
        <f>IF($D$27="","",IF($D$27+23&lt;$AO$12,$D$27+23,""))</f>
        <v>45545</v>
      </c>
      <c r="AB27" s="1036">
        <f>IF($D$27="","",IF($D$27+24&lt;$AO$12,$D$27+24,""))</f>
        <v>45546</v>
      </c>
      <c r="AC27" s="1036">
        <f>IF($D$27="","",IF($D$27+25&lt;$AO$12,$D$27+25,""))</f>
        <v>45547</v>
      </c>
      <c r="AD27" s="1036">
        <f>IF($D$27="","",IF($D$27+26&lt;$AO$12,$D$27+26,""))</f>
        <v>45548</v>
      </c>
      <c r="AE27" s="1036">
        <f>IF($D$27="","",IF($D$27+27&lt;$AO$12,$D$27+27,""))</f>
        <v>45549</v>
      </c>
      <c r="AF27" s="1036">
        <f>IF($D$27="","",IF($D$27+28&lt;$AO$12,$D$27+28,""))</f>
        <v>45550</v>
      </c>
      <c r="AG27" s="1036">
        <f>IF($D$27="","",IF($D$27+29&lt;$AO$12,$D$27+29,""))</f>
        <v>45551</v>
      </c>
      <c r="AH27" s="1037">
        <f>IF($D$27="","",IF($D$27+30&lt;$AO$12,$D$27+30,""))</f>
        <v>45552</v>
      </c>
      <c r="AI27" s="1026"/>
      <c r="AJ27" s="21"/>
      <c r="AK27" s="21"/>
      <c r="AL27" s="21"/>
      <c r="AM27" s="1068"/>
      <c r="AN27" s="1068"/>
      <c r="AO27" s="1068"/>
      <c r="AP27" s="1068"/>
      <c r="AQ27" s="1068"/>
      <c r="AR27" s="1068"/>
      <c r="AS27" s="1068"/>
      <c r="AT27" s="1068"/>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row>
    <row r="28" spans="1:102" ht="20.100000000000001" customHeight="1">
      <c r="A28" s="21"/>
      <c r="B28" s="2701"/>
      <c r="C28" s="1027" t="s">
        <v>130</v>
      </c>
      <c r="D28" s="1172" t="str">
        <f t="shared" ref="D28:AH28" si="2">TEXT(D27,"aaa")</f>
        <v>日</v>
      </c>
      <c r="E28" s="1173" t="str">
        <f t="shared" si="2"/>
        <v>月</v>
      </c>
      <c r="F28" s="1173" t="str">
        <f t="shared" si="2"/>
        <v>火</v>
      </c>
      <c r="G28" s="1173" t="str">
        <f t="shared" si="2"/>
        <v>水</v>
      </c>
      <c r="H28" s="1173" t="str">
        <f t="shared" si="2"/>
        <v>木</v>
      </c>
      <c r="I28" s="1173" t="str">
        <f t="shared" si="2"/>
        <v>金</v>
      </c>
      <c r="J28" s="1173" t="str">
        <f t="shared" si="2"/>
        <v>土</v>
      </c>
      <c r="K28" s="1173" t="str">
        <f t="shared" si="2"/>
        <v>日</v>
      </c>
      <c r="L28" s="1173" t="str">
        <f t="shared" si="2"/>
        <v>月</v>
      </c>
      <c r="M28" s="1173" t="str">
        <f t="shared" si="2"/>
        <v>火</v>
      </c>
      <c r="N28" s="1173" t="str">
        <f t="shared" si="2"/>
        <v>水</v>
      </c>
      <c r="O28" s="1173" t="str">
        <f t="shared" si="2"/>
        <v>木</v>
      </c>
      <c r="P28" s="1173" t="str">
        <f t="shared" si="2"/>
        <v>金</v>
      </c>
      <c r="Q28" s="1173" t="str">
        <f t="shared" si="2"/>
        <v>土</v>
      </c>
      <c r="R28" s="1173" t="str">
        <f t="shared" si="2"/>
        <v>日</v>
      </c>
      <c r="S28" s="1173" t="str">
        <f t="shared" si="2"/>
        <v>月</v>
      </c>
      <c r="T28" s="1173" t="str">
        <f t="shared" si="2"/>
        <v>火</v>
      </c>
      <c r="U28" s="1173" t="str">
        <f t="shared" si="2"/>
        <v>水</v>
      </c>
      <c r="V28" s="1173" t="str">
        <f t="shared" si="2"/>
        <v>木</v>
      </c>
      <c r="W28" s="1173" t="str">
        <f t="shared" si="2"/>
        <v>金</v>
      </c>
      <c r="X28" s="1173" t="str">
        <f t="shared" si="2"/>
        <v>土</v>
      </c>
      <c r="Y28" s="1173" t="str">
        <f t="shared" si="2"/>
        <v>日</v>
      </c>
      <c r="Z28" s="1173" t="str">
        <f t="shared" si="2"/>
        <v>月</v>
      </c>
      <c r="AA28" s="1173" t="str">
        <f t="shared" si="2"/>
        <v>火</v>
      </c>
      <c r="AB28" s="1173" t="str">
        <f t="shared" si="2"/>
        <v>水</v>
      </c>
      <c r="AC28" s="1173" t="str">
        <f t="shared" si="2"/>
        <v>木</v>
      </c>
      <c r="AD28" s="1173" t="str">
        <f t="shared" si="2"/>
        <v>金</v>
      </c>
      <c r="AE28" s="1173" t="str">
        <f t="shared" si="2"/>
        <v>土</v>
      </c>
      <c r="AF28" s="1173" t="str">
        <f t="shared" si="2"/>
        <v>日</v>
      </c>
      <c r="AG28" s="1173" t="str">
        <f t="shared" si="2"/>
        <v>月</v>
      </c>
      <c r="AH28" s="1174" t="str">
        <f t="shared" si="2"/>
        <v>火</v>
      </c>
      <c r="AI28" s="1026"/>
      <c r="AJ28" s="21"/>
      <c r="AK28" s="21"/>
      <c r="AL28" s="21"/>
      <c r="AM28" s="1068"/>
      <c r="AN28" s="1068"/>
      <c r="AO28" s="1068"/>
      <c r="AP28" s="1068"/>
      <c r="AQ28" s="1068"/>
      <c r="AR28" s="1068"/>
      <c r="AS28" s="1068"/>
      <c r="AT28" s="1068"/>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row>
    <row r="29" spans="1:102" ht="24.95" customHeight="1">
      <c r="A29" s="21"/>
      <c r="B29" s="2701"/>
      <c r="C29" s="1042"/>
      <c r="D29" s="2717" t="str">
        <f t="shared" ref="D29:AH29" si="3">IF(D27=$L$149,"ハローワーク来所日①","")</f>
        <v/>
      </c>
      <c r="E29" s="2705" t="str">
        <f t="shared" si="3"/>
        <v/>
      </c>
      <c r="F29" s="2705" t="str">
        <f t="shared" si="3"/>
        <v/>
      </c>
      <c r="G29" s="2705" t="str">
        <f t="shared" si="3"/>
        <v/>
      </c>
      <c r="H29" s="2705" t="str">
        <f t="shared" si="3"/>
        <v/>
      </c>
      <c r="I29" s="2705" t="str">
        <f t="shared" si="3"/>
        <v/>
      </c>
      <c r="J29" s="2705" t="str">
        <f t="shared" si="3"/>
        <v/>
      </c>
      <c r="K29" s="2705" t="str">
        <f t="shared" si="3"/>
        <v/>
      </c>
      <c r="L29" s="2705" t="str">
        <f t="shared" si="3"/>
        <v/>
      </c>
      <c r="M29" s="2705" t="str">
        <f t="shared" si="3"/>
        <v/>
      </c>
      <c r="N29" s="2705" t="str">
        <f t="shared" si="3"/>
        <v/>
      </c>
      <c r="O29" s="2705" t="str">
        <f t="shared" si="3"/>
        <v/>
      </c>
      <c r="P29" s="2705" t="str">
        <f t="shared" si="3"/>
        <v/>
      </c>
      <c r="Q29" s="2705" t="str">
        <f t="shared" si="3"/>
        <v/>
      </c>
      <c r="R29" s="2705" t="str">
        <f t="shared" si="3"/>
        <v/>
      </c>
      <c r="S29" s="2705" t="str">
        <f t="shared" si="3"/>
        <v/>
      </c>
      <c r="T29" s="2705" t="str">
        <f t="shared" si="3"/>
        <v/>
      </c>
      <c r="U29" s="2705" t="str">
        <f t="shared" si="3"/>
        <v/>
      </c>
      <c r="V29" s="2705" t="str">
        <f t="shared" si="3"/>
        <v/>
      </c>
      <c r="W29" s="2705" t="str">
        <f t="shared" si="3"/>
        <v/>
      </c>
      <c r="X29" s="2705" t="str">
        <f t="shared" si="3"/>
        <v/>
      </c>
      <c r="Y29" s="2705" t="str">
        <f t="shared" si="3"/>
        <v/>
      </c>
      <c r="Z29" s="2705" t="str">
        <f t="shared" si="3"/>
        <v/>
      </c>
      <c r="AA29" s="2705" t="str">
        <f t="shared" si="3"/>
        <v/>
      </c>
      <c r="AB29" s="2705" t="str">
        <f t="shared" si="3"/>
        <v/>
      </c>
      <c r="AC29" s="2705" t="str">
        <f t="shared" si="3"/>
        <v/>
      </c>
      <c r="AD29" s="2705" t="str">
        <f t="shared" si="3"/>
        <v/>
      </c>
      <c r="AE29" s="2705" t="str">
        <f t="shared" si="3"/>
        <v/>
      </c>
      <c r="AF29" s="2705" t="str">
        <f t="shared" si="3"/>
        <v/>
      </c>
      <c r="AG29" s="2705" t="str">
        <f t="shared" si="3"/>
        <v/>
      </c>
      <c r="AH29" s="2706" t="str">
        <f t="shared" si="3"/>
        <v/>
      </c>
      <c r="AI29" s="1026"/>
      <c r="AJ29" s="21"/>
      <c r="AK29" s="21"/>
      <c r="AL29" s="21"/>
      <c r="AM29" s="1068"/>
      <c r="AN29" s="1068"/>
      <c r="AO29" s="1068"/>
      <c r="AP29" s="1068"/>
      <c r="AQ29" s="1068"/>
      <c r="AR29" s="1068"/>
      <c r="AS29" s="1068"/>
      <c r="AT29" s="1068"/>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row>
    <row r="30" spans="1:102" ht="24.95" customHeight="1">
      <c r="A30" s="21"/>
      <c r="B30" s="2701"/>
      <c r="C30" s="1042"/>
      <c r="D30" s="2712"/>
      <c r="E30" s="2684"/>
      <c r="F30" s="2684"/>
      <c r="G30" s="2684"/>
      <c r="H30" s="2684"/>
      <c r="I30" s="2684"/>
      <c r="J30" s="2684"/>
      <c r="K30" s="2684"/>
      <c r="L30" s="2684"/>
      <c r="M30" s="2684"/>
      <c r="N30" s="2684"/>
      <c r="O30" s="2684"/>
      <c r="P30" s="2684"/>
      <c r="Q30" s="2684"/>
      <c r="R30" s="2684"/>
      <c r="S30" s="2684"/>
      <c r="T30" s="2684"/>
      <c r="U30" s="2684"/>
      <c r="V30" s="2684"/>
      <c r="W30" s="2684"/>
      <c r="X30" s="2684"/>
      <c r="Y30" s="2684"/>
      <c r="Z30" s="2684"/>
      <c r="AA30" s="2684"/>
      <c r="AB30" s="2684"/>
      <c r="AC30" s="2684"/>
      <c r="AD30" s="2684"/>
      <c r="AE30" s="2684"/>
      <c r="AF30" s="2684"/>
      <c r="AG30" s="2684"/>
      <c r="AH30" s="2707"/>
      <c r="AI30" s="1026"/>
      <c r="AJ30" s="21"/>
      <c r="AK30" s="21"/>
      <c r="AL30" s="21"/>
      <c r="AM30" s="1068"/>
      <c r="AN30" s="1068"/>
      <c r="AO30" s="1068"/>
      <c r="AP30" s="1068"/>
      <c r="AQ30" s="1068"/>
      <c r="AR30" s="1068"/>
      <c r="AS30" s="1068"/>
      <c r="AT30" s="1068"/>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row>
    <row r="31" spans="1:102" ht="24.95" customHeight="1">
      <c r="A31" s="21"/>
      <c r="B31" s="2701"/>
      <c r="C31" s="1042" t="s">
        <v>131</v>
      </c>
      <c r="D31" s="2712"/>
      <c r="E31" s="2684"/>
      <c r="F31" s="2684"/>
      <c r="G31" s="2684"/>
      <c r="H31" s="2684"/>
      <c r="I31" s="2684"/>
      <c r="J31" s="2684"/>
      <c r="K31" s="2684"/>
      <c r="L31" s="2684"/>
      <c r="M31" s="2684"/>
      <c r="N31" s="2684"/>
      <c r="O31" s="2684"/>
      <c r="P31" s="2684"/>
      <c r="Q31" s="2684"/>
      <c r="R31" s="2684"/>
      <c r="S31" s="2684"/>
      <c r="T31" s="2684"/>
      <c r="U31" s="2684"/>
      <c r="V31" s="2684"/>
      <c r="W31" s="2684"/>
      <c r="X31" s="2684"/>
      <c r="Y31" s="2684"/>
      <c r="Z31" s="2684"/>
      <c r="AA31" s="2684"/>
      <c r="AB31" s="2684"/>
      <c r="AC31" s="2684"/>
      <c r="AD31" s="2684"/>
      <c r="AE31" s="2684"/>
      <c r="AF31" s="2684"/>
      <c r="AG31" s="2684"/>
      <c r="AH31" s="2707"/>
      <c r="AI31" s="1026"/>
      <c r="AJ31" s="21"/>
      <c r="AK31" s="21"/>
      <c r="AL31" s="21"/>
      <c r="AM31" s="1070">
        <v>45292</v>
      </c>
      <c r="AN31" s="1068" t="s">
        <v>1507</v>
      </c>
      <c r="AO31" s="1068"/>
      <c r="AP31" s="1068"/>
      <c r="AQ31" s="1068"/>
      <c r="AR31" s="1068"/>
      <c r="AS31" s="1068"/>
      <c r="AT31" s="1068"/>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row>
    <row r="32" spans="1:102" ht="24.95" customHeight="1">
      <c r="A32" s="21"/>
      <c r="B32" s="2701"/>
      <c r="C32" s="1042"/>
      <c r="D32" s="2712"/>
      <c r="E32" s="2684"/>
      <c r="F32" s="2684"/>
      <c r="G32" s="2684"/>
      <c r="H32" s="2684"/>
      <c r="I32" s="2684"/>
      <c r="J32" s="2684"/>
      <c r="K32" s="2684"/>
      <c r="L32" s="2684"/>
      <c r="M32" s="2684"/>
      <c r="N32" s="2684"/>
      <c r="O32" s="2684"/>
      <c r="P32" s="2684"/>
      <c r="Q32" s="2684"/>
      <c r="R32" s="2684"/>
      <c r="S32" s="2684"/>
      <c r="T32" s="2684"/>
      <c r="U32" s="2684"/>
      <c r="V32" s="2684"/>
      <c r="W32" s="2684"/>
      <c r="X32" s="2684"/>
      <c r="Y32" s="2684"/>
      <c r="Z32" s="2684"/>
      <c r="AA32" s="2684"/>
      <c r="AB32" s="2684"/>
      <c r="AC32" s="2684"/>
      <c r="AD32" s="2684"/>
      <c r="AE32" s="2684"/>
      <c r="AF32" s="2684"/>
      <c r="AG32" s="2684"/>
      <c r="AH32" s="2707"/>
      <c r="AI32" s="1026"/>
      <c r="AJ32" s="21"/>
      <c r="AK32" s="21"/>
      <c r="AL32" s="21"/>
      <c r="AM32" s="1070">
        <v>45299</v>
      </c>
      <c r="AN32" s="1068" t="s">
        <v>1136</v>
      </c>
      <c r="AO32" s="1068"/>
      <c r="AP32" s="1068"/>
      <c r="AQ32" s="1068"/>
      <c r="AR32" s="1068"/>
      <c r="AS32" s="1068"/>
      <c r="AT32" s="1068"/>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row>
    <row r="33" spans="1:102" ht="24.95" customHeight="1">
      <c r="A33" s="21"/>
      <c r="B33" s="2701"/>
      <c r="C33" s="1042" t="s">
        <v>132</v>
      </c>
      <c r="D33" s="2712"/>
      <c r="E33" s="2684"/>
      <c r="F33" s="2684"/>
      <c r="G33" s="2684"/>
      <c r="H33" s="2684"/>
      <c r="I33" s="2684"/>
      <c r="J33" s="2684"/>
      <c r="K33" s="2684"/>
      <c r="L33" s="2684"/>
      <c r="M33" s="2684"/>
      <c r="N33" s="2684"/>
      <c r="O33" s="2684"/>
      <c r="P33" s="2684"/>
      <c r="Q33" s="2684"/>
      <c r="R33" s="2684"/>
      <c r="S33" s="2684"/>
      <c r="T33" s="2684"/>
      <c r="U33" s="2684"/>
      <c r="V33" s="2684"/>
      <c r="W33" s="2684"/>
      <c r="X33" s="2684"/>
      <c r="Y33" s="2684"/>
      <c r="Z33" s="2684"/>
      <c r="AA33" s="2684"/>
      <c r="AB33" s="2684"/>
      <c r="AC33" s="2684"/>
      <c r="AD33" s="2684"/>
      <c r="AE33" s="2684"/>
      <c r="AF33" s="2684"/>
      <c r="AG33" s="2684"/>
      <c r="AH33" s="2707"/>
      <c r="AI33" s="1026"/>
      <c r="AJ33" s="21"/>
      <c r="AK33" s="21"/>
      <c r="AL33" s="21"/>
      <c r="AM33" s="1070">
        <v>45333</v>
      </c>
      <c r="AN33" s="1068" t="s">
        <v>1107</v>
      </c>
      <c r="AO33" s="1068"/>
      <c r="AP33" s="1068"/>
      <c r="AQ33" s="1068"/>
      <c r="AR33" s="1068"/>
      <c r="AS33" s="1068"/>
      <c r="AT33" s="1068"/>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row>
    <row r="34" spans="1:102" ht="24.95" customHeight="1">
      <c r="A34" s="21"/>
      <c r="B34" s="2701"/>
      <c r="C34" s="1042"/>
      <c r="D34" s="2712"/>
      <c r="E34" s="2684"/>
      <c r="F34" s="2684"/>
      <c r="G34" s="2684"/>
      <c r="H34" s="2684"/>
      <c r="I34" s="2684"/>
      <c r="J34" s="2684"/>
      <c r="K34" s="2684"/>
      <c r="L34" s="2684"/>
      <c r="M34" s="2684"/>
      <c r="N34" s="2684"/>
      <c r="O34" s="2684"/>
      <c r="P34" s="2684"/>
      <c r="Q34" s="2684"/>
      <c r="R34" s="2684"/>
      <c r="S34" s="2684"/>
      <c r="T34" s="2684"/>
      <c r="U34" s="2684"/>
      <c r="V34" s="2684"/>
      <c r="W34" s="2684"/>
      <c r="X34" s="2684"/>
      <c r="Y34" s="2684"/>
      <c r="Z34" s="2684"/>
      <c r="AA34" s="2684"/>
      <c r="AB34" s="2684"/>
      <c r="AC34" s="2684"/>
      <c r="AD34" s="2684"/>
      <c r="AE34" s="2684"/>
      <c r="AF34" s="2684"/>
      <c r="AG34" s="2684"/>
      <c r="AH34" s="2707"/>
      <c r="AI34" s="1026"/>
      <c r="AJ34" s="21"/>
      <c r="AK34" s="21"/>
      <c r="AL34" s="21"/>
      <c r="AM34" s="1070">
        <v>45334</v>
      </c>
      <c r="AN34" s="1068" t="s">
        <v>1342</v>
      </c>
      <c r="AO34" s="1068"/>
      <c r="AP34" s="1068"/>
      <c r="AQ34" s="1068"/>
      <c r="AR34" s="1068"/>
      <c r="AS34" s="1068"/>
      <c r="AT34" s="1068"/>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row>
    <row r="35" spans="1:102" ht="24.95" customHeight="1">
      <c r="A35" s="21"/>
      <c r="B35" s="2701"/>
      <c r="C35" s="1042" t="s">
        <v>133</v>
      </c>
      <c r="D35" s="2712"/>
      <c r="E35" s="2684"/>
      <c r="F35" s="2684"/>
      <c r="G35" s="2684"/>
      <c r="H35" s="2684"/>
      <c r="I35" s="2684"/>
      <c r="J35" s="2684"/>
      <c r="K35" s="2684"/>
      <c r="L35" s="2684"/>
      <c r="M35" s="2684"/>
      <c r="N35" s="2684"/>
      <c r="O35" s="2684"/>
      <c r="P35" s="2684"/>
      <c r="Q35" s="2684"/>
      <c r="R35" s="2684"/>
      <c r="S35" s="2684"/>
      <c r="T35" s="2684"/>
      <c r="U35" s="2684"/>
      <c r="V35" s="2684"/>
      <c r="W35" s="2684"/>
      <c r="X35" s="2684"/>
      <c r="Y35" s="2684"/>
      <c r="Z35" s="2684"/>
      <c r="AA35" s="2684"/>
      <c r="AB35" s="2684"/>
      <c r="AC35" s="2684"/>
      <c r="AD35" s="2684"/>
      <c r="AE35" s="2684"/>
      <c r="AF35" s="2684"/>
      <c r="AG35" s="2684"/>
      <c r="AH35" s="2707"/>
      <c r="AI35" s="1026"/>
      <c r="AJ35" s="21"/>
      <c r="AK35" s="21"/>
      <c r="AL35" s="21"/>
      <c r="AM35" s="219">
        <v>45345</v>
      </c>
      <c r="AN35" s="1068" t="s">
        <v>1108</v>
      </c>
      <c r="AO35" s="1068"/>
      <c r="AP35" s="1068"/>
      <c r="AQ35" s="1068"/>
      <c r="AR35" s="1068"/>
      <c r="AS35" s="1068"/>
      <c r="AT35" s="1068"/>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row>
    <row r="36" spans="1:102" ht="24.95" customHeight="1">
      <c r="A36" s="21"/>
      <c r="B36" s="2701"/>
      <c r="C36" s="1042"/>
      <c r="D36" s="2712"/>
      <c r="E36" s="2684"/>
      <c r="F36" s="2684"/>
      <c r="G36" s="2684"/>
      <c r="H36" s="2684"/>
      <c r="I36" s="2684"/>
      <c r="J36" s="2684"/>
      <c r="K36" s="2684"/>
      <c r="L36" s="2684"/>
      <c r="M36" s="2684"/>
      <c r="N36" s="2684"/>
      <c r="O36" s="2684"/>
      <c r="P36" s="2684"/>
      <c r="Q36" s="2684"/>
      <c r="R36" s="2684"/>
      <c r="S36" s="2684"/>
      <c r="T36" s="2684"/>
      <c r="U36" s="2684"/>
      <c r="V36" s="2684"/>
      <c r="W36" s="2684"/>
      <c r="X36" s="2684"/>
      <c r="Y36" s="2684"/>
      <c r="Z36" s="2684"/>
      <c r="AA36" s="2684"/>
      <c r="AB36" s="2684"/>
      <c r="AC36" s="2684"/>
      <c r="AD36" s="2684"/>
      <c r="AE36" s="2684"/>
      <c r="AF36" s="2684"/>
      <c r="AG36" s="2684"/>
      <c r="AH36" s="2707"/>
      <c r="AI36" s="1026"/>
      <c r="AJ36" s="21"/>
      <c r="AK36" s="21"/>
      <c r="AL36" s="21"/>
      <c r="AM36" s="219">
        <v>45371</v>
      </c>
      <c r="AN36" s="1068" t="s">
        <v>1109</v>
      </c>
      <c r="AO36" s="1068"/>
      <c r="AP36" s="1068"/>
      <c r="AQ36" s="1068"/>
      <c r="AR36" s="1068"/>
      <c r="AS36" s="1068"/>
      <c r="AT36" s="1068"/>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row>
    <row r="37" spans="1:102" ht="24.95" customHeight="1">
      <c r="A37" s="21"/>
      <c r="B37" s="2701"/>
      <c r="C37" s="1042" t="s">
        <v>134</v>
      </c>
      <c r="D37" s="2712"/>
      <c r="E37" s="2684"/>
      <c r="F37" s="2684"/>
      <c r="G37" s="2684"/>
      <c r="H37" s="2684"/>
      <c r="I37" s="2684"/>
      <c r="J37" s="2684"/>
      <c r="K37" s="2684"/>
      <c r="L37" s="2684"/>
      <c r="M37" s="2684"/>
      <c r="N37" s="2684"/>
      <c r="O37" s="2684"/>
      <c r="P37" s="2684"/>
      <c r="Q37" s="2684"/>
      <c r="R37" s="2684"/>
      <c r="S37" s="2684"/>
      <c r="T37" s="2684"/>
      <c r="U37" s="2684"/>
      <c r="V37" s="2684"/>
      <c r="W37" s="2684"/>
      <c r="X37" s="2684"/>
      <c r="Y37" s="2684"/>
      <c r="Z37" s="2684"/>
      <c r="AA37" s="2684"/>
      <c r="AB37" s="2684"/>
      <c r="AC37" s="2684"/>
      <c r="AD37" s="2684"/>
      <c r="AE37" s="2684"/>
      <c r="AF37" s="2684"/>
      <c r="AG37" s="2684"/>
      <c r="AH37" s="2707"/>
      <c r="AI37" s="1026"/>
      <c r="AJ37" s="21"/>
      <c r="AK37" s="21"/>
      <c r="AL37" s="21"/>
      <c r="AM37" s="219">
        <v>45411</v>
      </c>
      <c r="AN37" s="1068" t="s">
        <v>1048</v>
      </c>
      <c r="AO37" s="1068"/>
      <c r="AP37" s="1068"/>
      <c r="AQ37" s="1068"/>
      <c r="AR37" s="1068"/>
      <c r="AS37" s="1068"/>
      <c r="AT37" s="1068"/>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row>
    <row r="38" spans="1:102" ht="24.95" customHeight="1">
      <c r="A38" s="21"/>
      <c r="B38" s="2701"/>
      <c r="C38" s="1042"/>
      <c r="D38" s="2712"/>
      <c r="E38" s="2684"/>
      <c r="F38" s="2684"/>
      <c r="G38" s="2684"/>
      <c r="H38" s="2684"/>
      <c r="I38" s="2684"/>
      <c r="J38" s="2684"/>
      <c r="K38" s="2684"/>
      <c r="L38" s="2684"/>
      <c r="M38" s="2684"/>
      <c r="N38" s="2684"/>
      <c r="O38" s="2684"/>
      <c r="P38" s="2684"/>
      <c r="Q38" s="2684"/>
      <c r="R38" s="2684"/>
      <c r="S38" s="2684"/>
      <c r="T38" s="2684"/>
      <c r="U38" s="2684"/>
      <c r="V38" s="2684"/>
      <c r="W38" s="2684"/>
      <c r="X38" s="2684"/>
      <c r="Y38" s="2684"/>
      <c r="Z38" s="2684"/>
      <c r="AA38" s="2684"/>
      <c r="AB38" s="2684"/>
      <c r="AC38" s="2684"/>
      <c r="AD38" s="2684"/>
      <c r="AE38" s="2684"/>
      <c r="AF38" s="2684"/>
      <c r="AG38" s="2684"/>
      <c r="AH38" s="2707"/>
      <c r="AI38" s="1026"/>
      <c r="AJ38" s="21"/>
      <c r="AK38" s="21"/>
      <c r="AL38" s="21"/>
      <c r="AM38" s="219">
        <v>45415</v>
      </c>
      <c r="AN38" s="1068" t="s">
        <v>1049</v>
      </c>
      <c r="AO38" s="1068"/>
      <c r="AP38" s="1068"/>
      <c r="AQ38" s="1068"/>
      <c r="AR38" s="1068"/>
      <c r="AS38" s="1068"/>
      <c r="AT38" s="1068"/>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row>
    <row r="39" spans="1:102" ht="24.95" customHeight="1">
      <c r="A39" s="21"/>
      <c r="B39" s="2701"/>
      <c r="C39" s="1042"/>
      <c r="D39" s="2713"/>
      <c r="E39" s="2720"/>
      <c r="F39" s="2720"/>
      <c r="G39" s="2720"/>
      <c r="H39" s="2720"/>
      <c r="I39" s="2720"/>
      <c r="J39" s="2720"/>
      <c r="K39" s="2720"/>
      <c r="L39" s="2720"/>
      <c r="M39" s="2720"/>
      <c r="N39" s="2720"/>
      <c r="O39" s="2720"/>
      <c r="P39" s="2720"/>
      <c r="Q39" s="2720"/>
      <c r="R39" s="2720"/>
      <c r="S39" s="2720"/>
      <c r="T39" s="2720"/>
      <c r="U39" s="2720"/>
      <c r="V39" s="2720"/>
      <c r="W39" s="2720"/>
      <c r="X39" s="2720"/>
      <c r="Y39" s="2720"/>
      <c r="Z39" s="2720"/>
      <c r="AA39" s="2720"/>
      <c r="AB39" s="2720"/>
      <c r="AC39" s="2720"/>
      <c r="AD39" s="2720"/>
      <c r="AE39" s="2720"/>
      <c r="AF39" s="2720"/>
      <c r="AG39" s="2720"/>
      <c r="AH39" s="2708"/>
      <c r="AI39" s="1026"/>
      <c r="AJ39" s="21"/>
      <c r="AK39" s="21"/>
      <c r="AL39" s="21"/>
      <c r="AM39" s="219">
        <v>45416</v>
      </c>
      <c r="AN39" s="1068" t="s">
        <v>1050</v>
      </c>
      <c r="AO39" s="1068"/>
      <c r="AP39" s="1068"/>
      <c r="AQ39" s="1068"/>
      <c r="AR39" s="1068"/>
      <c r="AS39" s="1068"/>
      <c r="AT39" s="1068"/>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row>
    <row r="40" spans="1:102" s="1010" customFormat="1" ht="24.95" customHeight="1">
      <c r="A40" s="1068"/>
      <c r="B40" s="2701"/>
      <c r="C40" s="1108" t="s">
        <v>1314</v>
      </c>
      <c r="D40" s="1148"/>
      <c r="E40" s="1149"/>
      <c r="F40" s="1149"/>
      <c r="G40" s="1149"/>
      <c r="H40" s="1149"/>
      <c r="I40" s="1039"/>
      <c r="J40" s="1039"/>
      <c r="K40" s="1160"/>
      <c r="L40" s="1149"/>
      <c r="M40" s="1149"/>
      <c r="N40" s="1149"/>
      <c r="O40" s="1149"/>
      <c r="P40" s="1039"/>
      <c r="Q40" s="1039"/>
      <c r="R40" s="1149"/>
      <c r="S40" s="1149"/>
      <c r="T40" s="1149"/>
      <c r="U40" s="1039"/>
      <c r="V40" s="1039"/>
      <c r="W40" s="1039"/>
      <c r="X40" s="1039"/>
      <c r="Y40" s="1149"/>
      <c r="Z40" s="1149"/>
      <c r="AA40" s="1149"/>
      <c r="AB40" s="1149"/>
      <c r="AC40" s="1039"/>
      <c r="AD40" s="1039"/>
      <c r="AE40" s="1149"/>
      <c r="AF40" s="1160"/>
      <c r="AG40" s="1149"/>
      <c r="AH40" s="1150"/>
      <c r="AI40" s="1146">
        <f>COUNTA(D40:AH40)</f>
        <v>0</v>
      </c>
      <c r="AJ40" s="1068"/>
      <c r="AK40" s="1068"/>
      <c r="AL40" s="1068"/>
      <c r="AM40" s="219">
        <v>45417</v>
      </c>
      <c r="AN40" s="1068" t="s">
        <v>1051</v>
      </c>
      <c r="AO40" s="1068"/>
      <c r="AP40" s="1068"/>
      <c r="AQ40" s="1068"/>
      <c r="AR40" s="1068"/>
      <c r="AS40" s="1068"/>
      <c r="AT40" s="1068"/>
      <c r="AU40" s="1068"/>
      <c r="AV40" s="1068"/>
      <c r="AW40" s="1068"/>
      <c r="AX40" s="1068"/>
      <c r="AY40" s="1068"/>
      <c r="AZ40" s="1068"/>
      <c r="BA40" s="1068"/>
      <c r="BB40" s="1068"/>
      <c r="BC40" s="1068"/>
      <c r="BD40" s="1068"/>
      <c r="BE40" s="1068"/>
      <c r="BF40" s="1068"/>
      <c r="BG40" s="1068"/>
      <c r="BH40" s="1068"/>
      <c r="BI40" s="1068"/>
      <c r="BJ40" s="1068"/>
      <c r="BK40" s="1068"/>
      <c r="BL40" s="1068"/>
      <c r="BM40" s="1068"/>
      <c r="BN40" s="1068"/>
      <c r="BO40" s="1068"/>
      <c r="BP40" s="1068"/>
      <c r="BQ40" s="1068"/>
      <c r="BR40" s="1068"/>
      <c r="BS40" s="1068"/>
      <c r="BT40" s="1068"/>
      <c r="BU40" s="1068"/>
      <c r="BV40" s="1068"/>
      <c r="BW40" s="1068"/>
      <c r="BX40" s="1068"/>
      <c r="BY40" s="1068"/>
      <c r="BZ40" s="1068"/>
      <c r="CA40" s="1068"/>
      <c r="CB40" s="1068"/>
      <c r="CC40" s="1068"/>
      <c r="CD40" s="1068"/>
      <c r="CE40" s="1068"/>
      <c r="CF40" s="1068"/>
      <c r="CG40" s="1068"/>
      <c r="CH40" s="1068"/>
      <c r="CI40" s="1068"/>
      <c r="CJ40" s="1068"/>
      <c r="CK40" s="1068"/>
      <c r="CL40" s="1068"/>
      <c r="CM40" s="1068"/>
      <c r="CN40" s="1068"/>
      <c r="CO40" s="1068"/>
      <c r="CP40" s="1068"/>
      <c r="CQ40" s="1068"/>
      <c r="CR40" s="1068"/>
      <c r="CS40" s="1068"/>
      <c r="CT40" s="1068"/>
      <c r="CU40" s="1068"/>
      <c r="CV40" s="1068"/>
      <c r="CW40" s="1068"/>
      <c r="CX40" s="1068"/>
    </row>
    <row r="41" spans="1:102" ht="24.95" customHeight="1">
      <c r="A41" s="21"/>
      <c r="B41" s="2701"/>
      <c r="C41" s="1043" t="s">
        <v>188</v>
      </c>
      <c r="D41" s="1148"/>
      <c r="E41" s="1149"/>
      <c r="F41" s="1149"/>
      <c r="G41" s="1149"/>
      <c r="H41" s="1149"/>
      <c r="I41" s="1039"/>
      <c r="J41" s="1039"/>
      <c r="K41" s="1160"/>
      <c r="L41" s="1149"/>
      <c r="M41" s="1149"/>
      <c r="N41" s="1149"/>
      <c r="O41" s="1149"/>
      <c r="P41" s="1039"/>
      <c r="Q41" s="1039"/>
      <c r="R41" s="1149"/>
      <c r="S41" s="1149"/>
      <c r="T41" s="1149"/>
      <c r="U41" s="1039"/>
      <c r="V41" s="1039"/>
      <c r="W41" s="1039"/>
      <c r="X41" s="1039"/>
      <c r="Y41" s="1149"/>
      <c r="Z41" s="1149"/>
      <c r="AA41" s="1149"/>
      <c r="AB41" s="1149"/>
      <c r="AC41" s="1039"/>
      <c r="AD41" s="1039"/>
      <c r="AE41" s="1149"/>
      <c r="AF41" s="1160"/>
      <c r="AG41" s="1149"/>
      <c r="AH41" s="1150"/>
      <c r="AI41" s="1146">
        <f>COUNTA(D41:AH41)</f>
        <v>0</v>
      </c>
      <c r="AJ41" s="21"/>
      <c r="AK41" s="21"/>
      <c r="AL41" s="21"/>
      <c r="AM41" s="219">
        <v>45418</v>
      </c>
      <c r="AN41" s="1068" t="s">
        <v>1342</v>
      </c>
      <c r="AO41" s="1068"/>
      <c r="AP41" s="1068"/>
      <c r="AQ41" s="1068"/>
      <c r="AR41" s="1068"/>
      <c r="AS41" s="1068"/>
      <c r="AT41" s="1068"/>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row>
    <row r="42" spans="1:102" ht="24.95" customHeight="1">
      <c r="A42" s="21"/>
      <c r="B42" s="2701"/>
      <c r="C42" s="2709" t="s">
        <v>232</v>
      </c>
      <c r="D42" s="1151"/>
      <c r="E42" s="1152"/>
      <c r="F42" s="1152"/>
      <c r="G42" s="1152"/>
      <c r="H42" s="1152"/>
      <c r="I42" s="1152"/>
      <c r="J42" s="1152"/>
      <c r="K42" s="1152"/>
      <c r="L42" s="1152"/>
      <c r="M42" s="1152"/>
      <c r="N42" s="1152"/>
      <c r="O42" s="1152"/>
      <c r="P42" s="1152"/>
      <c r="Q42" s="1152"/>
      <c r="R42" s="1152"/>
      <c r="S42" s="1152"/>
      <c r="T42" s="1152"/>
      <c r="U42" s="1152"/>
      <c r="V42" s="1152"/>
      <c r="W42" s="1152"/>
      <c r="X42" s="1152"/>
      <c r="Y42" s="1152"/>
      <c r="Z42" s="1152"/>
      <c r="AA42" s="1152"/>
      <c r="AB42" s="1152"/>
      <c r="AC42" s="1152"/>
      <c r="AD42" s="1152"/>
      <c r="AE42" s="1152"/>
      <c r="AF42" s="1152"/>
      <c r="AG42" s="1161"/>
      <c r="AH42" s="1153"/>
      <c r="AI42" s="2699" t="s">
        <v>1034</v>
      </c>
      <c r="AJ42" s="21"/>
      <c r="AK42" s="21"/>
      <c r="AL42" s="21"/>
      <c r="AM42" s="1358">
        <v>45488</v>
      </c>
      <c r="AN42" s="1068" t="s">
        <v>1052</v>
      </c>
      <c r="AO42" s="1068"/>
      <c r="AP42" s="1068"/>
      <c r="AQ42" s="1068"/>
      <c r="AR42" s="1068"/>
      <c r="AS42" s="1068"/>
      <c r="AT42" s="1068"/>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row>
    <row r="43" spans="1:102" ht="24.95" customHeight="1" thickBot="1">
      <c r="A43" s="21"/>
      <c r="B43" s="2701"/>
      <c r="C43" s="2691"/>
      <c r="D43" s="1154"/>
      <c r="E43" s="1155"/>
      <c r="F43" s="1155"/>
      <c r="G43" s="1155"/>
      <c r="H43" s="1155"/>
      <c r="I43" s="1155"/>
      <c r="J43" s="1155"/>
      <c r="K43" s="1155"/>
      <c r="L43" s="1155"/>
      <c r="M43" s="1155"/>
      <c r="N43" s="1155"/>
      <c r="O43" s="1155"/>
      <c r="P43" s="1155"/>
      <c r="Q43" s="1155"/>
      <c r="R43" s="1155"/>
      <c r="S43" s="1155"/>
      <c r="T43" s="1155"/>
      <c r="U43" s="1155"/>
      <c r="V43" s="1155"/>
      <c r="W43" s="1155"/>
      <c r="X43" s="1155"/>
      <c r="Y43" s="1155"/>
      <c r="Z43" s="1155"/>
      <c r="AA43" s="1155"/>
      <c r="AB43" s="1155"/>
      <c r="AC43" s="1155"/>
      <c r="AD43" s="1155"/>
      <c r="AE43" s="1155"/>
      <c r="AF43" s="1155"/>
      <c r="AG43" s="1162"/>
      <c r="AH43" s="1156"/>
      <c r="AI43" s="2700"/>
      <c r="AJ43" s="21"/>
      <c r="AK43" s="21"/>
      <c r="AL43" s="21"/>
      <c r="AM43" s="1358">
        <v>45515</v>
      </c>
      <c r="AN43" s="1068" t="s">
        <v>1057</v>
      </c>
      <c r="AO43" s="1068"/>
      <c r="AP43" s="1068"/>
      <c r="AQ43" s="1068"/>
      <c r="AR43" s="1068"/>
      <c r="AS43" s="1068"/>
      <c r="AT43" s="1068"/>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row>
    <row r="44" spans="1:102" ht="24.95" customHeight="1" thickBot="1">
      <c r="A44" s="21"/>
      <c r="B44" s="2702"/>
      <c r="C44" s="2692"/>
      <c r="D44" s="1157"/>
      <c r="E44" s="1158"/>
      <c r="F44" s="1158"/>
      <c r="G44" s="1158"/>
      <c r="H44" s="1158"/>
      <c r="I44" s="1158"/>
      <c r="J44" s="1158"/>
      <c r="K44" s="1158"/>
      <c r="L44" s="1158"/>
      <c r="M44" s="1158"/>
      <c r="N44" s="1158"/>
      <c r="O44" s="1158"/>
      <c r="P44" s="1158"/>
      <c r="Q44" s="1158"/>
      <c r="R44" s="1158"/>
      <c r="S44" s="1158"/>
      <c r="T44" s="1158"/>
      <c r="U44" s="1158"/>
      <c r="V44" s="1158"/>
      <c r="W44" s="1158"/>
      <c r="X44" s="1158"/>
      <c r="Y44" s="1158"/>
      <c r="Z44" s="1158"/>
      <c r="AA44" s="1158"/>
      <c r="AB44" s="1158"/>
      <c r="AC44" s="1158"/>
      <c r="AD44" s="1158"/>
      <c r="AE44" s="1158"/>
      <c r="AF44" s="1158"/>
      <c r="AG44" s="1163"/>
      <c r="AH44" s="1164"/>
      <c r="AI44" s="1147">
        <f>SUM(D42:AH44)</f>
        <v>0</v>
      </c>
      <c r="AJ44" s="21"/>
      <c r="AK44" s="21"/>
      <c r="AL44" s="21"/>
      <c r="AM44" s="1358">
        <v>45516</v>
      </c>
      <c r="AN44" s="1068" t="s">
        <v>1342</v>
      </c>
      <c r="AO44" s="1068"/>
      <c r="AP44" s="1068"/>
      <c r="AQ44" s="1068"/>
      <c r="AR44" s="1068"/>
      <c r="AS44" s="1068"/>
      <c r="AT44" s="1068"/>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row>
    <row r="45" spans="1:102" ht="18" customHeight="1">
      <c r="A45" s="21"/>
      <c r="B45" s="166"/>
      <c r="C45" s="166"/>
      <c r="D45" s="1073">
        <f>IF(COUNT(D42:D44)&gt;0,1,0)</f>
        <v>0</v>
      </c>
      <c r="E45" s="1073">
        <f t="shared" ref="E45:AH45" si="4">IF(COUNT(E42:E44)&gt;0,1,0)</f>
        <v>0</v>
      </c>
      <c r="F45" s="1073">
        <f t="shared" si="4"/>
        <v>0</v>
      </c>
      <c r="G45" s="1073">
        <f t="shared" si="4"/>
        <v>0</v>
      </c>
      <c r="H45" s="1073">
        <f t="shared" si="4"/>
        <v>0</v>
      </c>
      <c r="I45" s="1073">
        <f t="shared" si="4"/>
        <v>0</v>
      </c>
      <c r="J45" s="1073">
        <f t="shared" si="4"/>
        <v>0</v>
      </c>
      <c r="K45" s="1073">
        <f t="shared" si="4"/>
        <v>0</v>
      </c>
      <c r="L45" s="1073">
        <f t="shared" si="4"/>
        <v>0</v>
      </c>
      <c r="M45" s="1073">
        <f t="shared" si="4"/>
        <v>0</v>
      </c>
      <c r="N45" s="1073">
        <f t="shared" si="4"/>
        <v>0</v>
      </c>
      <c r="O45" s="1073">
        <f t="shared" si="4"/>
        <v>0</v>
      </c>
      <c r="P45" s="1073">
        <f t="shared" si="4"/>
        <v>0</v>
      </c>
      <c r="Q45" s="1073">
        <f t="shared" si="4"/>
        <v>0</v>
      </c>
      <c r="R45" s="1073">
        <f t="shared" si="4"/>
        <v>0</v>
      </c>
      <c r="S45" s="1073">
        <f t="shared" si="4"/>
        <v>0</v>
      </c>
      <c r="T45" s="1073">
        <f t="shared" si="4"/>
        <v>0</v>
      </c>
      <c r="U45" s="1073">
        <f t="shared" si="4"/>
        <v>0</v>
      </c>
      <c r="V45" s="1073">
        <f t="shared" si="4"/>
        <v>0</v>
      </c>
      <c r="W45" s="1073">
        <f t="shared" si="4"/>
        <v>0</v>
      </c>
      <c r="X45" s="1073">
        <f t="shared" si="4"/>
        <v>0</v>
      </c>
      <c r="Y45" s="1073">
        <f t="shared" si="4"/>
        <v>0</v>
      </c>
      <c r="Z45" s="1073">
        <f t="shared" si="4"/>
        <v>0</v>
      </c>
      <c r="AA45" s="1073">
        <f t="shared" si="4"/>
        <v>0</v>
      </c>
      <c r="AB45" s="1073">
        <f t="shared" si="4"/>
        <v>0</v>
      </c>
      <c r="AC45" s="1073">
        <f t="shared" si="4"/>
        <v>0</v>
      </c>
      <c r="AD45" s="1073">
        <f t="shared" si="4"/>
        <v>0</v>
      </c>
      <c r="AE45" s="1073">
        <f t="shared" si="4"/>
        <v>0</v>
      </c>
      <c r="AF45" s="1073">
        <f t="shared" si="4"/>
        <v>0</v>
      </c>
      <c r="AG45" s="1073">
        <f t="shared" si="4"/>
        <v>0</v>
      </c>
      <c r="AH45" s="1073">
        <f t="shared" si="4"/>
        <v>0</v>
      </c>
      <c r="AI45" s="1026"/>
      <c r="AJ45" s="1068">
        <f>SUM(D45:AH45)</f>
        <v>0</v>
      </c>
      <c r="AK45" s="21"/>
      <c r="AL45" s="21"/>
      <c r="AM45" s="1358">
        <v>45551</v>
      </c>
      <c r="AN45" s="1068" t="s">
        <v>1053</v>
      </c>
      <c r="AO45" s="1068"/>
      <c r="AP45" s="1068"/>
      <c r="AQ45" s="1068"/>
      <c r="AR45" s="1068"/>
      <c r="AS45" s="1068"/>
      <c r="AT45" s="1068"/>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row>
    <row r="46" spans="1:102" ht="30" customHeight="1">
      <c r="A46" s="21"/>
      <c r="B46" s="2716" t="s">
        <v>1021</v>
      </c>
      <c r="C46" s="42" t="s">
        <v>1025</v>
      </c>
      <c r="D46" s="1035">
        <f>AO12</f>
        <v>45553</v>
      </c>
      <c r="E46" s="1036">
        <f>IF($D$46="","",IF($D$46+1&lt;$AP$12,$D$46+1,""))</f>
        <v>45554</v>
      </c>
      <c r="F46" s="1036">
        <f>IF($D$46="","",IF($D$46+2&lt;$AP$12,$D$46+2,""))</f>
        <v>45555</v>
      </c>
      <c r="G46" s="1036">
        <f>IF($D$46="","",IF($D$46+3&lt;$AP$12,$D$46+3,""))</f>
        <v>45556</v>
      </c>
      <c r="H46" s="1036">
        <f>IF($D$46="","",IF($D$46+4&lt;$AP$12,$D$46+4,""))</f>
        <v>45557</v>
      </c>
      <c r="I46" s="1036">
        <f>IF($D$46="","",IF($D$46+5&lt;$AP$12,$D$46+5,""))</f>
        <v>45558</v>
      </c>
      <c r="J46" s="1036">
        <f>IF($D$46="","",IF($D$46+6&lt;$AP$12,$D$46+6,""))</f>
        <v>45559</v>
      </c>
      <c r="K46" s="1036">
        <f>IF($D$46="","",IF($D$46+7&lt;$AP$12,$D$46+7,""))</f>
        <v>45560</v>
      </c>
      <c r="L46" s="1036">
        <f>IF($D$46="","",IF($D$46+8&lt;$AP$12,$D$46+8,""))</f>
        <v>45561</v>
      </c>
      <c r="M46" s="1036">
        <f>IF($D$46="","",IF($D$46+9&lt;$AP$12,$D$46+9,""))</f>
        <v>45562</v>
      </c>
      <c r="N46" s="1036">
        <f>IF($D$46="","",IF($D$46+10&lt;$AP$12,$D$46+10,""))</f>
        <v>45563</v>
      </c>
      <c r="O46" s="1036">
        <f>IF($D$46="","",IF($D$46+11&lt;$AP$12,$D$46+11,""))</f>
        <v>45564</v>
      </c>
      <c r="P46" s="1036">
        <f>IF($D$46="","",IF($D$46+12&lt;$AP$12,$D$46+12,""))</f>
        <v>45565</v>
      </c>
      <c r="Q46" s="1036">
        <f>IF($D$46="","",IF($D$46+13&lt;$AP$12,$D$46+13,""))</f>
        <v>45566</v>
      </c>
      <c r="R46" s="1036">
        <f>IF($D$46="","",IF($D$46+14&lt;$AP$12,$D$46+14,""))</f>
        <v>45567</v>
      </c>
      <c r="S46" s="1036">
        <f>IF($D$46="","",IF($D$46+15&lt;$AP$12,$D$46+15,""))</f>
        <v>45568</v>
      </c>
      <c r="T46" s="1036">
        <f>IF($D$46="","",IF($D$46+16&lt;$AP$12,$D$46+16,""))</f>
        <v>45569</v>
      </c>
      <c r="U46" s="1036">
        <f>IF($D$46="","",IF($D$46+17&lt;$AP$12,$D$46+17,""))</f>
        <v>45570</v>
      </c>
      <c r="V46" s="1036">
        <f>IF($D$46="","",IF($D$46+18&lt;$AP$12,$D$46+18,""))</f>
        <v>45571</v>
      </c>
      <c r="W46" s="1036">
        <f>IF($D$46="","",IF($D$46+19&lt;$AP$12,$D$46+19,""))</f>
        <v>45572</v>
      </c>
      <c r="X46" s="1036">
        <f>IF($D$46="","",IF($D$46+20&lt;$AP$12,$D$46+20,""))</f>
        <v>45573</v>
      </c>
      <c r="Y46" s="1036">
        <f>IF($D$46="","",IF($D$46+21&lt;$AP$12,$D$46+21,""))</f>
        <v>45574</v>
      </c>
      <c r="Z46" s="1036">
        <f>IF($D$46="","",IF($D$46+22&lt;$AP$12,$D$46+22,""))</f>
        <v>45575</v>
      </c>
      <c r="AA46" s="1036">
        <f>IF($D$46="","",IF($D$46+23&lt;$AP$12,$D$46+23,""))</f>
        <v>45576</v>
      </c>
      <c r="AB46" s="1036">
        <f>IF($D$46="","",IF($D$46+24&lt;$AP$12,$D$46+24,""))</f>
        <v>45577</v>
      </c>
      <c r="AC46" s="1036">
        <f>IF($D$46="","",IF($D$46+25&lt;$AP$12,$D$46+25,""))</f>
        <v>45578</v>
      </c>
      <c r="AD46" s="1036">
        <f>IF($D$46="","",IF($D$46+26&lt;$AP$12,$D$46+26,""))</f>
        <v>45579</v>
      </c>
      <c r="AE46" s="1036">
        <f>IF($D$46="","",IF($D$46+27&lt;$AP$12,$D$46+27,""))</f>
        <v>45580</v>
      </c>
      <c r="AF46" s="1036">
        <f>IF($D$46="","",IF($D$46+28&lt;$AP$12,$D$46+28,""))</f>
        <v>45581</v>
      </c>
      <c r="AG46" s="1036">
        <f>IF($D$46="","",IF($D$46+29&lt;$AP$12,$D$46+29,""))</f>
        <v>45582</v>
      </c>
      <c r="AH46" s="1037" t="str">
        <f>IF($D$46="","",IF($D$46+30&lt;$AP$12,$D$46+30,""))</f>
        <v/>
      </c>
      <c r="AI46" s="1026"/>
      <c r="AJ46" s="21"/>
      <c r="AK46" s="21"/>
      <c r="AL46" s="21"/>
      <c r="AM46" s="1359">
        <v>45557</v>
      </c>
      <c r="AN46" s="1360" t="s">
        <v>1054</v>
      </c>
      <c r="AO46" s="1068"/>
      <c r="AP46" s="1068"/>
      <c r="AQ46" s="1068"/>
      <c r="AR46" s="1068"/>
      <c r="AS46" s="1068"/>
      <c r="AT46" s="1068"/>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row>
    <row r="47" spans="1:102" ht="20.100000000000001" customHeight="1">
      <c r="A47" s="21"/>
      <c r="B47" s="2701"/>
      <c r="C47" s="1027" t="s">
        <v>130</v>
      </c>
      <c r="D47" s="1172" t="str">
        <f t="shared" ref="D47:AH47" si="5">TEXT(D46,"aaa")</f>
        <v>水</v>
      </c>
      <c r="E47" s="1173" t="str">
        <f t="shared" si="5"/>
        <v>木</v>
      </c>
      <c r="F47" s="1173" t="str">
        <f t="shared" si="5"/>
        <v>金</v>
      </c>
      <c r="G47" s="1173" t="str">
        <f t="shared" si="5"/>
        <v>土</v>
      </c>
      <c r="H47" s="1173" t="str">
        <f t="shared" si="5"/>
        <v>日</v>
      </c>
      <c r="I47" s="1173" t="str">
        <f t="shared" si="5"/>
        <v>月</v>
      </c>
      <c r="J47" s="1173" t="str">
        <f t="shared" si="5"/>
        <v>火</v>
      </c>
      <c r="K47" s="1173" t="str">
        <f t="shared" si="5"/>
        <v>水</v>
      </c>
      <c r="L47" s="1173" t="str">
        <f t="shared" si="5"/>
        <v>木</v>
      </c>
      <c r="M47" s="1173" t="str">
        <f t="shared" si="5"/>
        <v>金</v>
      </c>
      <c r="N47" s="1173" t="str">
        <f t="shared" si="5"/>
        <v>土</v>
      </c>
      <c r="O47" s="1173" t="str">
        <f t="shared" si="5"/>
        <v>日</v>
      </c>
      <c r="P47" s="1173" t="str">
        <f t="shared" si="5"/>
        <v>月</v>
      </c>
      <c r="Q47" s="1173" t="str">
        <f t="shared" si="5"/>
        <v>火</v>
      </c>
      <c r="R47" s="1173" t="str">
        <f t="shared" si="5"/>
        <v>水</v>
      </c>
      <c r="S47" s="1173" t="str">
        <f t="shared" si="5"/>
        <v>木</v>
      </c>
      <c r="T47" s="1173" t="str">
        <f t="shared" si="5"/>
        <v>金</v>
      </c>
      <c r="U47" s="1173" t="str">
        <f t="shared" si="5"/>
        <v>土</v>
      </c>
      <c r="V47" s="1173" t="str">
        <f t="shared" si="5"/>
        <v>日</v>
      </c>
      <c r="W47" s="1173" t="str">
        <f t="shared" si="5"/>
        <v>月</v>
      </c>
      <c r="X47" s="1173" t="str">
        <f t="shared" si="5"/>
        <v>火</v>
      </c>
      <c r="Y47" s="1173" t="str">
        <f t="shared" si="5"/>
        <v>水</v>
      </c>
      <c r="Z47" s="1173" t="str">
        <f t="shared" si="5"/>
        <v>木</v>
      </c>
      <c r="AA47" s="1173" t="str">
        <f t="shared" si="5"/>
        <v>金</v>
      </c>
      <c r="AB47" s="1173" t="str">
        <f t="shared" si="5"/>
        <v>土</v>
      </c>
      <c r="AC47" s="1173" t="str">
        <f t="shared" si="5"/>
        <v>日</v>
      </c>
      <c r="AD47" s="1173" t="str">
        <f t="shared" si="5"/>
        <v>月</v>
      </c>
      <c r="AE47" s="1173" t="str">
        <f t="shared" si="5"/>
        <v>火</v>
      </c>
      <c r="AF47" s="1173" t="str">
        <f t="shared" si="5"/>
        <v>水</v>
      </c>
      <c r="AG47" s="1173" t="str">
        <f t="shared" si="5"/>
        <v>木</v>
      </c>
      <c r="AH47" s="1174" t="str">
        <f t="shared" si="5"/>
        <v/>
      </c>
      <c r="AI47" s="1026"/>
      <c r="AJ47" s="21"/>
      <c r="AK47" s="21"/>
      <c r="AL47" s="21"/>
      <c r="AM47" s="219">
        <v>45558</v>
      </c>
      <c r="AN47" s="1068" t="s">
        <v>1342</v>
      </c>
      <c r="AO47" s="1068"/>
      <c r="AP47" s="1068"/>
      <c r="AQ47" s="1068"/>
      <c r="AR47" s="1068"/>
      <c r="AS47" s="1068"/>
      <c r="AT47" s="1068"/>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row>
    <row r="48" spans="1:102" ht="24.95" customHeight="1">
      <c r="A48" s="21"/>
      <c r="B48" s="2701"/>
      <c r="C48" s="1042"/>
      <c r="D48" s="2717" t="str">
        <f t="shared" ref="D48:AH48" si="6">IF(D46=$L$150,"ハローワーク来所日②","")</f>
        <v/>
      </c>
      <c r="E48" s="2705" t="str">
        <f t="shared" si="6"/>
        <v/>
      </c>
      <c r="F48" s="2705" t="str">
        <f t="shared" si="6"/>
        <v/>
      </c>
      <c r="G48" s="2705" t="str">
        <f t="shared" si="6"/>
        <v/>
      </c>
      <c r="H48" s="2705" t="str">
        <f t="shared" si="6"/>
        <v/>
      </c>
      <c r="I48" s="2705" t="str">
        <f t="shared" si="6"/>
        <v/>
      </c>
      <c r="J48" s="2705" t="str">
        <f t="shared" si="6"/>
        <v/>
      </c>
      <c r="K48" s="2719" t="str">
        <f t="shared" si="6"/>
        <v/>
      </c>
      <c r="L48" s="2705" t="str">
        <f t="shared" si="6"/>
        <v/>
      </c>
      <c r="M48" s="2705" t="str">
        <f t="shared" si="6"/>
        <v/>
      </c>
      <c r="N48" s="2705" t="str">
        <f t="shared" si="6"/>
        <v/>
      </c>
      <c r="O48" s="2705" t="str">
        <f t="shared" si="6"/>
        <v/>
      </c>
      <c r="P48" s="2705" t="str">
        <f t="shared" si="6"/>
        <v/>
      </c>
      <c r="Q48" s="2705" t="str">
        <f t="shared" si="6"/>
        <v/>
      </c>
      <c r="R48" s="2705" t="str">
        <f t="shared" si="6"/>
        <v/>
      </c>
      <c r="S48" s="2705" t="str">
        <f t="shared" si="6"/>
        <v/>
      </c>
      <c r="T48" s="2705" t="str">
        <f t="shared" si="6"/>
        <v/>
      </c>
      <c r="U48" s="2705" t="str">
        <f t="shared" si="6"/>
        <v/>
      </c>
      <c r="V48" s="2705" t="str">
        <f t="shared" si="6"/>
        <v/>
      </c>
      <c r="W48" s="2705" t="str">
        <f t="shared" si="6"/>
        <v/>
      </c>
      <c r="X48" s="2705" t="str">
        <f t="shared" si="6"/>
        <v/>
      </c>
      <c r="Y48" s="2705" t="str">
        <f t="shared" si="6"/>
        <v/>
      </c>
      <c r="Z48" s="2705" t="str">
        <f t="shared" si="6"/>
        <v/>
      </c>
      <c r="AA48" s="2705" t="str">
        <f t="shared" si="6"/>
        <v/>
      </c>
      <c r="AB48" s="2705" t="str">
        <f t="shared" si="6"/>
        <v/>
      </c>
      <c r="AC48" s="2705" t="str">
        <f t="shared" si="6"/>
        <v/>
      </c>
      <c r="AD48" s="2705" t="str">
        <f t="shared" si="6"/>
        <v/>
      </c>
      <c r="AE48" s="2705" t="str">
        <f t="shared" si="6"/>
        <v/>
      </c>
      <c r="AF48" s="2719" t="str">
        <f t="shared" si="6"/>
        <v/>
      </c>
      <c r="AG48" s="2705" t="str">
        <f t="shared" si="6"/>
        <v/>
      </c>
      <c r="AH48" s="2706" t="str">
        <f t="shared" si="6"/>
        <v>ハローワーク来所日②</v>
      </c>
      <c r="AI48" s="1026"/>
      <c r="AJ48" s="21"/>
      <c r="AK48" s="21"/>
      <c r="AL48" s="21"/>
      <c r="AM48" s="1070">
        <v>45579</v>
      </c>
      <c r="AN48" s="1068" t="s">
        <v>1110</v>
      </c>
      <c r="AO48" s="1068"/>
      <c r="AP48" s="1068"/>
      <c r="AQ48" s="1068"/>
      <c r="AR48" s="1068"/>
      <c r="AS48" s="1068"/>
      <c r="AT48" s="1068"/>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row>
    <row r="49" spans="1:102" ht="24.95" customHeight="1">
      <c r="A49" s="21"/>
      <c r="B49" s="2701"/>
      <c r="C49" s="1042"/>
      <c r="D49" s="2712"/>
      <c r="E49" s="2684"/>
      <c r="F49" s="2684"/>
      <c r="G49" s="2684"/>
      <c r="H49" s="2684"/>
      <c r="I49" s="2718"/>
      <c r="J49" s="2718"/>
      <c r="K49" s="2682"/>
      <c r="L49" s="2684"/>
      <c r="M49" s="2718"/>
      <c r="N49" s="2718"/>
      <c r="O49" s="2718"/>
      <c r="P49" s="2718"/>
      <c r="Q49" s="2718"/>
      <c r="R49" s="2684"/>
      <c r="S49" s="2684"/>
      <c r="T49" s="2718"/>
      <c r="U49" s="2718"/>
      <c r="V49" s="2718"/>
      <c r="W49" s="2718"/>
      <c r="X49" s="2718"/>
      <c r="Y49" s="2684"/>
      <c r="Z49" s="2684"/>
      <c r="AA49" s="2718"/>
      <c r="AB49" s="2718"/>
      <c r="AC49" s="2718"/>
      <c r="AD49" s="2718"/>
      <c r="AE49" s="2684"/>
      <c r="AF49" s="2682"/>
      <c r="AG49" s="2684"/>
      <c r="AH49" s="2707"/>
      <c r="AI49" s="1026"/>
      <c r="AJ49" s="21"/>
      <c r="AK49" s="21"/>
      <c r="AL49" s="21"/>
      <c r="AM49" s="1070">
        <v>45599</v>
      </c>
      <c r="AN49" s="1068" t="s">
        <v>1055</v>
      </c>
      <c r="AO49" s="1068"/>
      <c r="AP49" s="1068"/>
      <c r="AQ49" s="1068"/>
      <c r="AR49" s="1068"/>
      <c r="AS49" s="1068"/>
      <c r="AT49" s="1068"/>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row>
    <row r="50" spans="1:102" ht="24.95" customHeight="1">
      <c r="A50" s="21"/>
      <c r="B50" s="2701"/>
      <c r="C50" s="1042" t="s">
        <v>131</v>
      </c>
      <c r="D50" s="2712"/>
      <c r="E50" s="2684"/>
      <c r="F50" s="2684"/>
      <c r="G50" s="2684"/>
      <c r="H50" s="2684"/>
      <c r="I50" s="2718"/>
      <c r="J50" s="2718"/>
      <c r="K50" s="2682"/>
      <c r="L50" s="2684"/>
      <c r="M50" s="2718"/>
      <c r="N50" s="2718"/>
      <c r="O50" s="2718"/>
      <c r="P50" s="2718"/>
      <c r="Q50" s="2718"/>
      <c r="R50" s="2684"/>
      <c r="S50" s="2684"/>
      <c r="T50" s="2718"/>
      <c r="U50" s="2718"/>
      <c r="V50" s="2718"/>
      <c r="W50" s="2718"/>
      <c r="X50" s="2718"/>
      <c r="Y50" s="2684"/>
      <c r="Z50" s="2684"/>
      <c r="AA50" s="2718"/>
      <c r="AB50" s="2718"/>
      <c r="AC50" s="2718"/>
      <c r="AD50" s="2718"/>
      <c r="AE50" s="2684"/>
      <c r="AF50" s="2682"/>
      <c r="AG50" s="2684"/>
      <c r="AH50" s="2707"/>
      <c r="AI50" s="1026"/>
      <c r="AJ50" s="21"/>
      <c r="AK50" s="21"/>
      <c r="AL50" s="21"/>
      <c r="AM50" s="1070">
        <v>45600</v>
      </c>
      <c r="AN50" s="1068" t="s">
        <v>1342</v>
      </c>
      <c r="AO50" s="1068"/>
      <c r="AP50" s="1068"/>
      <c r="AQ50" s="1068"/>
      <c r="AR50" s="1068"/>
      <c r="AS50" s="1068"/>
      <c r="AT50" s="1068"/>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row>
    <row r="51" spans="1:102" ht="24.95" customHeight="1">
      <c r="A51" s="21"/>
      <c r="B51" s="2701"/>
      <c r="C51" s="1042"/>
      <c r="D51" s="2712"/>
      <c r="E51" s="2684"/>
      <c r="F51" s="2684"/>
      <c r="G51" s="2684"/>
      <c r="H51" s="2684"/>
      <c r="I51" s="2718"/>
      <c r="J51" s="2718"/>
      <c r="K51" s="2682"/>
      <c r="L51" s="2684"/>
      <c r="M51" s="2718"/>
      <c r="N51" s="2718"/>
      <c r="O51" s="2718"/>
      <c r="P51" s="2718"/>
      <c r="Q51" s="2718"/>
      <c r="R51" s="2684"/>
      <c r="S51" s="2684"/>
      <c r="T51" s="2718"/>
      <c r="U51" s="2718"/>
      <c r="V51" s="2718"/>
      <c r="W51" s="2718"/>
      <c r="X51" s="2718"/>
      <c r="Y51" s="2684"/>
      <c r="Z51" s="2684"/>
      <c r="AA51" s="2718"/>
      <c r="AB51" s="2718"/>
      <c r="AC51" s="2718"/>
      <c r="AD51" s="2718"/>
      <c r="AE51" s="2684"/>
      <c r="AF51" s="2682"/>
      <c r="AG51" s="2684"/>
      <c r="AH51" s="2707"/>
      <c r="AI51" s="1026"/>
      <c r="AJ51" s="21"/>
      <c r="AK51" s="21"/>
      <c r="AL51" s="21"/>
      <c r="AM51" s="219">
        <v>45619</v>
      </c>
      <c r="AN51" s="1068" t="s">
        <v>1056</v>
      </c>
      <c r="AO51" s="1068"/>
      <c r="AP51" s="1068"/>
      <c r="AQ51" s="1068"/>
      <c r="AR51" s="1068"/>
      <c r="AS51" s="1068"/>
      <c r="AT51" s="1068"/>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row>
    <row r="52" spans="1:102" ht="24.95" customHeight="1">
      <c r="A52" s="21"/>
      <c r="B52" s="2701"/>
      <c r="C52" s="1042" t="s">
        <v>132</v>
      </c>
      <c r="D52" s="2712"/>
      <c r="E52" s="2684"/>
      <c r="F52" s="2684"/>
      <c r="G52" s="2684"/>
      <c r="H52" s="2684"/>
      <c r="I52" s="2718"/>
      <c r="J52" s="2718"/>
      <c r="K52" s="2682"/>
      <c r="L52" s="2684"/>
      <c r="M52" s="2718"/>
      <c r="N52" s="2718"/>
      <c r="O52" s="2718"/>
      <c r="P52" s="2718"/>
      <c r="Q52" s="2718"/>
      <c r="R52" s="2684"/>
      <c r="S52" s="2684"/>
      <c r="T52" s="2718"/>
      <c r="U52" s="2718"/>
      <c r="V52" s="2718"/>
      <c r="W52" s="2718"/>
      <c r="X52" s="2718"/>
      <c r="Y52" s="2684"/>
      <c r="Z52" s="2684"/>
      <c r="AA52" s="2718"/>
      <c r="AB52" s="2718"/>
      <c r="AC52" s="2718"/>
      <c r="AD52" s="2718"/>
      <c r="AE52" s="2684"/>
      <c r="AF52" s="2682"/>
      <c r="AG52" s="2684"/>
      <c r="AH52" s="2707"/>
      <c r="AI52" s="1026"/>
      <c r="AJ52" s="21"/>
      <c r="AK52" s="21"/>
      <c r="AL52" s="21"/>
      <c r="AM52" s="219">
        <v>45658</v>
      </c>
      <c r="AN52" s="1068" t="s">
        <v>1506</v>
      </c>
      <c r="AO52" s="1068"/>
      <c r="AP52" s="1068"/>
      <c r="AQ52" s="1068"/>
      <c r="AR52" s="1068"/>
      <c r="AS52" s="1068"/>
      <c r="AT52" s="1068"/>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row>
    <row r="53" spans="1:102" ht="24.95" customHeight="1">
      <c r="A53" s="21"/>
      <c r="B53" s="2701"/>
      <c r="C53" s="1042"/>
      <c r="D53" s="2712"/>
      <c r="E53" s="2684"/>
      <c r="F53" s="2684"/>
      <c r="G53" s="2684"/>
      <c r="H53" s="2684"/>
      <c r="I53" s="2718"/>
      <c r="J53" s="2718"/>
      <c r="K53" s="2682"/>
      <c r="L53" s="2684"/>
      <c r="M53" s="2718"/>
      <c r="N53" s="2718"/>
      <c r="O53" s="2718"/>
      <c r="P53" s="2718"/>
      <c r="Q53" s="2718"/>
      <c r="R53" s="2684"/>
      <c r="S53" s="2684"/>
      <c r="T53" s="2718"/>
      <c r="U53" s="2718"/>
      <c r="V53" s="2718"/>
      <c r="W53" s="2718"/>
      <c r="X53" s="2718"/>
      <c r="Y53" s="2684"/>
      <c r="Z53" s="2684"/>
      <c r="AA53" s="2718"/>
      <c r="AB53" s="2718"/>
      <c r="AC53" s="2718"/>
      <c r="AD53" s="2718"/>
      <c r="AE53" s="2684"/>
      <c r="AF53" s="2682"/>
      <c r="AG53" s="2684"/>
      <c r="AH53" s="2707"/>
      <c r="AI53" s="1026"/>
      <c r="AJ53" s="21"/>
      <c r="AK53" s="21"/>
      <c r="AL53" s="21"/>
      <c r="AM53" s="219">
        <v>45670</v>
      </c>
      <c r="AN53" s="1068" t="s">
        <v>1508</v>
      </c>
      <c r="AO53" s="1068"/>
      <c r="AP53" s="1068"/>
      <c r="AQ53" s="1068"/>
      <c r="AR53" s="1068"/>
      <c r="AS53" s="1068"/>
      <c r="AT53" s="1068"/>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row>
    <row r="54" spans="1:102" ht="24.95" customHeight="1">
      <c r="A54" s="21"/>
      <c r="B54" s="2701"/>
      <c r="C54" s="1042" t="s">
        <v>133</v>
      </c>
      <c r="D54" s="2712"/>
      <c r="E54" s="2684"/>
      <c r="F54" s="2684"/>
      <c r="G54" s="2684"/>
      <c r="H54" s="2684"/>
      <c r="I54" s="2718"/>
      <c r="J54" s="2718"/>
      <c r="K54" s="2682"/>
      <c r="L54" s="2684"/>
      <c r="M54" s="2718"/>
      <c r="N54" s="2718"/>
      <c r="O54" s="2718"/>
      <c r="P54" s="2718"/>
      <c r="Q54" s="2718"/>
      <c r="R54" s="2684"/>
      <c r="S54" s="2684"/>
      <c r="T54" s="2718"/>
      <c r="U54" s="2718"/>
      <c r="V54" s="2718"/>
      <c r="W54" s="2718"/>
      <c r="X54" s="2718"/>
      <c r="Y54" s="2684"/>
      <c r="Z54" s="2684"/>
      <c r="AA54" s="2718"/>
      <c r="AB54" s="2718"/>
      <c r="AC54" s="2718"/>
      <c r="AD54" s="2718"/>
      <c r="AE54" s="2684"/>
      <c r="AF54" s="2682"/>
      <c r="AG54" s="2684"/>
      <c r="AH54" s="2707"/>
      <c r="AI54" s="1026"/>
      <c r="AJ54" s="21"/>
      <c r="AK54" s="21"/>
      <c r="AL54" s="21"/>
      <c r="AM54" s="219">
        <v>45699</v>
      </c>
      <c r="AN54" s="1068" t="s">
        <v>1509</v>
      </c>
      <c r="AO54" s="1068"/>
      <c r="AP54" s="1068"/>
      <c r="AQ54" s="1068"/>
      <c r="AR54" s="1068"/>
      <c r="AS54" s="1068"/>
      <c r="AT54" s="1068"/>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row>
    <row r="55" spans="1:102" ht="24.95" customHeight="1">
      <c r="A55" s="21"/>
      <c r="B55" s="2701"/>
      <c r="C55" s="1042"/>
      <c r="D55" s="2712"/>
      <c r="E55" s="2684"/>
      <c r="F55" s="2684"/>
      <c r="G55" s="2684"/>
      <c r="H55" s="2684"/>
      <c r="I55" s="2718"/>
      <c r="J55" s="2718"/>
      <c r="K55" s="2682"/>
      <c r="L55" s="2684"/>
      <c r="M55" s="2718"/>
      <c r="N55" s="2718"/>
      <c r="O55" s="2718"/>
      <c r="P55" s="2718"/>
      <c r="Q55" s="2718"/>
      <c r="R55" s="2684"/>
      <c r="S55" s="2684"/>
      <c r="T55" s="2718"/>
      <c r="U55" s="2718"/>
      <c r="V55" s="2718"/>
      <c r="W55" s="2718"/>
      <c r="X55" s="2718"/>
      <c r="Y55" s="2684"/>
      <c r="Z55" s="2684"/>
      <c r="AA55" s="2718"/>
      <c r="AB55" s="2718"/>
      <c r="AC55" s="2718"/>
      <c r="AD55" s="2718"/>
      <c r="AE55" s="2684"/>
      <c r="AF55" s="2682"/>
      <c r="AG55" s="2684"/>
      <c r="AH55" s="2707"/>
      <c r="AI55" s="1026"/>
      <c r="AJ55" s="21"/>
      <c r="AK55" s="21"/>
      <c r="AL55" s="21"/>
      <c r="AM55" s="219">
        <v>45711</v>
      </c>
      <c r="AN55" s="1068" t="s">
        <v>1510</v>
      </c>
      <c r="AO55" s="1068"/>
      <c r="AP55" s="1068"/>
      <c r="AQ55" s="1068"/>
      <c r="AR55" s="1068"/>
      <c r="AS55" s="1068"/>
      <c r="AT55" s="1068"/>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row>
    <row r="56" spans="1:102" ht="24.95" customHeight="1">
      <c r="A56" s="21"/>
      <c r="B56" s="2701"/>
      <c r="C56" s="1042" t="s">
        <v>134</v>
      </c>
      <c r="D56" s="2712"/>
      <c r="E56" s="2684"/>
      <c r="F56" s="2684"/>
      <c r="G56" s="2684"/>
      <c r="H56" s="2684"/>
      <c r="I56" s="2718"/>
      <c r="J56" s="2718"/>
      <c r="K56" s="2682"/>
      <c r="L56" s="2684"/>
      <c r="M56" s="2718"/>
      <c r="N56" s="2718"/>
      <c r="O56" s="2718"/>
      <c r="P56" s="2718"/>
      <c r="Q56" s="2718"/>
      <c r="R56" s="2684"/>
      <c r="S56" s="2684"/>
      <c r="T56" s="2718"/>
      <c r="U56" s="2718"/>
      <c r="V56" s="2718"/>
      <c r="W56" s="2718"/>
      <c r="X56" s="2718"/>
      <c r="Y56" s="2684"/>
      <c r="Z56" s="2684"/>
      <c r="AA56" s="2718"/>
      <c r="AB56" s="2718"/>
      <c r="AC56" s="2718"/>
      <c r="AD56" s="2718"/>
      <c r="AE56" s="2684"/>
      <c r="AF56" s="2682"/>
      <c r="AG56" s="2684"/>
      <c r="AH56" s="2707"/>
      <c r="AI56" s="1026"/>
      <c r="AJ56" s="21"/>
      <c r="AK56" s="21"/>
      <c r="AL56" s="21"/>
      <c r="AM56" s="219">
        <v>45712</v>
      </c>
      <c r="AN56" s="1068" t="s">
        <v>1511</v>
      </c>
      <c r="AO56" s="1068"/>
      <c r="AP56" s="1068"/>
      <c r="AQ56" s="1068"/>
      <c r="AR56" s="1068"/>
      <c r="AS56" s="1068"/>
      <c r="AT56" s="1068"/>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row>
    <row r="57" spans="1:102" ht="24.95" customHeight="1">
      <c r="A57" s="21"/>
      <c r="B57" s="2701"/>
      <c r="C57" s="1042"/>
      <c r="D57" s="2712"/>
      <c r="E57" s="2684"/>
      <c r="F57" s="2684"/>
      <c r="G57" s="2684"/>
      <c r="H57" s="2684"/>
      <c r="I57" s="2718"/>
      <c r="J57" s="2718"/>
      <c r="K57" s="2682"/>
      <c r="L57" s="2684"/>
      <c r="M57" s="2718"/>
      <c r="N57" s="2718"/>
      <c r="O57" s="2718"/>
      <c r="P57" s="2718"/>
      <c r="Q57" s="2718"/>
      <c r="R57" s="2684"/>
      <c r="S57" s="2684"/>
      <c r="T57" s="2718"/>
      <c r="U57" s="2718"/>
      <c r="V57" s="2718"/>
      <c r="W57" s="2718"/>
      <c r="X57" s="2718"/>
      <c r="Y57" s="2684"/>
      <c r="Z57" s="2684"/>
      <c r="AA57" s="2718"/>
      <c r="AB57" s="2718"/>
      <c r="AC57" s="2718"/>
      <c r="AD57" s="2718"/>
      <c r="AE57" s="2684"/>
      <c r="AF57" s="2682"/>
      <c r="AG57" s="2684"/>
      <c r="AH57" s="2707"/>
      <c r="AI57" s="1026"/>
      <c r="AJ57" s="21"/>
      <c r="AK57" s="21"/>
      <c r="AL57" s="21"/>
      <c r="AM57" s="1358">
        <v>45736</v>
      </c>
      <c r="AN57" s="1068" t="s">
        <v>1512</v>
      </c>
      <c r="AO57" s="1068"/>
      <c r="AP57" s="1068"/>
      <c r="AQ57" s="1068"/>
      <c r="AR57" s="1068"/>
      <c r="AS57" s="1068"/>
      <c r="AT57" s="1068"/>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row>
    <row r="58" spans="1:102" ht="24.95" customHeight="1">
      <c r="A58" s="21"/>
      <c r="B58" s="2701"/>
      <c r="C58" s="1042"/>
      <c r="D58" s="2713"/>
      <c r="E58" s="2684"/>
      <c r="F58" s="2684"/>
      <c r="G58" s="2684"/>
      <c r="H58" s="2684"/>
      <c r="I58" s="2718"/>
      <c r="J58" s="2718"/>
      <c r="K58" s="2683"/>
      <c r="L58" s="2684"/>
      <c r="M58" s="2718"/>
      <c r="N58" s="2718"/>
      <c r="O58" s="2718"/>
      <c r="P58" s="2718"/>
      <c r="Q58" s="2718"/>
      <c r="R58" s="2684"/>
      <c r="S58" s="2684"/>
      <c r="T58" s="2718"/>
      <c r="U58" s="2718"/>
      <c r="V58" s="2718"/>
      <c r="W58" s="2718"/>
      <c r="X58" s="2718"/>
      <c r="Y58" s="2684"/>
      <c r="Z58" s="2684"/>
      <c r="AA58" s="2718"/>
      <c r="AB58" s="2718"/>
      <c r="AC58" s="2718"/>
      <c r="AD58" s="2718"/>
      <c r="AE58" s="2684"/>
      <c r="AF58" s="2682"/>
      <c r="AG58" s="2684"/>
      <c r="AH58" s="2708"/>
      <c r="AI58" s="1026"/>
      <c r="AJ58" s="21"/>
      <c r="AK58" s="21"/>
      <c r="AL58" s="21"/>
      <c r="AM58" s="1358">
        <v>45776</v>
      </c>
      <c r="AN58" s="1068" t="s">
        <v>1513</v>
      </c>
      <c r="AO58" s="1068"/>
      <c r="AP58" s="1068"/>
      <c r="AQ58" s="1068"/>
      <c r="AR58" s="1068"/>
      <c r="AS58" s="1068"/>
      <c r="AT58" s="1068"/>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row>
    <row r="59" spans="1:102" s="424" customFormat="1" ht="24.95" customHeight="1">
      <c r="A59" s="1068"/>
      <c r="B59" s="2701"/>
      <c r="C59" s="1108" t="s">
        <v>1314</v>
      </c>
      <c r="D59" s="1148"/>
      <c r="E59" s="1149"/>
      <c r="F59" s="1149"/>
      <c r="G59" s="1149"/>
      <c r="H59" s="1149"/>
      <c r="I59" s="1039"/>
      <c r="J59" s="1039"/>
      <c r="K59" s="1160"/>
      <c r="L59" s="1149"/>
      <c r="M59" s="1149"/>
      <c r="N59" s="1149"/>
      <c r="O59" s="1149"/>
      <c r="P59" s="1039"/>
      <c r="Q59" s="1039"/>
      <c r="R59" s="1149"/>
      <c r="S59" s="1149"/>
      <c r="T59" s="1149"/>
      <c r="U59" s="1039"/>
      <c r="V59" s="1039"/>
      <c r="W59" s="1039"/>
      <c r="X59" s="1039"/>
      <c r="Y59" s="1149"/>
      <c r="Z59" s="1149"/>
      <c r="AA59" s="1149"/>
      <c r="AB59" s="1149"/>
      <c r="AC59" s="1039"/>
      <c r="AD59" s="1039"/>
      <c r="AE59" s="1149"/>
      <c r="AF59" s="1160"/>
      <c r="AG59" s="1149"/>
      <c r="AH59" s="1150"/>
      <c r="AI59" s="1144">
        <f>IF(AO11="","",COUNTA(D59:AH59))</f>
        <v>0</v>
      </c>
      <c r="AJ59" s="1068"/>
      <c r="AK59" s="1068"/>
      <c r="AL59" s="1068"/>
      <c r="AM59" s="1358">
        <v>45780</v>
      </c>
      <c r="AN59" s="1068" t="s">
        <v>1514</v>
      </c>
      <c r="AO59" s="1068"/>
      <c r="AP59" s="1068"/>
      <c r="AQ59" s="1068"/>
      <c r="AR59" s="1068"/>
      <c r="AS59" s="1068"/>
      <c r="AT59" s="1068"/>
      <c r="AU59" s="1068"/>
      <c r="AV59" s="1068"/>
      <c r="AW59" s="1068"/>
      <c r="AX59" s="1068"/>
      <c r="AY59" s="1068"/>
      <c r="AZ59" s="1068"/>
      <c r="BA59" s="1068"/>
      <c r="BB59" s="1068"/>
      <c r="BC59" s="1068"/>
      <c r="BD59" s="1068"/>
      <c r="BE59" s="1068"/>
      <c r="BF59" s="1068"/>
      <c r="BG59" s="1068"/>
      <c r="BH59" s="1068"/>
      <c r="BI59" s="1068"/>
      <c r="BJ59" s="1068"/>
      <c r="BK59" s="1068"/>
      <c r="BL59" s="1068"/>
      <c r="BM59" s="1068"/>
      <c r="BN59" s="1068"/>
      <c r="BO59" s="1068"/>
      <c r="BP59" s="1068"/>
      <c r="BQ59" s="1068"/>
      <c r="BR59" s="1068"/>
      <c r="BS59" s="1068"/>
      <c r="BT59" s="1068"/>
      <c r="BU59" s="1068"/>
      <c r="BV59" s="1068"/>
      <c r="BW59" s="1068"/>
      <c r="BX59" s="1068"/>
      <c r="BY59" s="1068"/>
      <c r="BZ59" s="1068"/>
      <c r="CA59" s="1068"/>
      <c r="CB59" s="1068"/>
      <c r="CC59" s="1068"/>
      <c r="CD59" s="1068"/>
      <c r="CE59" s="1068"/>
      <c r="CF59" s="1068"/>
      <c r="CG59" s="1068"/>
      <c r="CH59" s="1068"/>
      <c r="CI59" s="1068"/>
      <c r="CJ59" s="1068"/>
      <c r="CK59" s="1068"/>
      <c r="CL59" s="1068"/>
      <c r="CM59" s="1068"/>
      <c r="CN59" s="1068"/>
      <c r="CO59" s="1068"/>
      <c r="CP59" s="1068"/>
      <c r="CQ59" s="1068"/>
      <c r="CR59" s="1068"/>
      <c r="CS59" s="1068"/>
      <c r="CT59" s="1068"/>
      <c r="CU59" s="1068"/>
      <c r="CV59" s="1068"/>
      <c r="CW59" s="1068"/>
      <c r="CX59" s="1068"/>
    </row>
    <row r="60" spans="1:102" s="424" customFormat="1" ht="24.95" customHeight="1">
      <c r="A60" s="1068"/>
      <c r="B60" s="2701"/>
      <c r="C60" s="1043" t="s">
        <v>188</v>
      </c>
      <c r="D60" s="1148"/>
      <c r="E60" s="1149"/>
      <c r="F60" s="1149"/>
      <c r="G60" s="1149"/>
      <c r="H60" s="1149"/>
      <c r="I60" s="1039"/>
      <c r="J60" s="1039"/>
      <c r="K60" s="1160"/>
      <c r="L60" s="1149"/>
      <c r="M60" s="1149"/>
      <c r="N60" s="1149"/>
      <c r="O60" s="1149"/>
      <c r="P60" s="1039"/>
      <c r="Q60" s="1039"/>
      <c r="R60" s="1149"/>
      <c r="S60" s="1149"/>
      <c r="T60" s="1149"/>
      <c r="U60" s="1039"/>
      <c r="V60" s="1039"/>
      <c r="W60" s="1039"/>
      <c r="X60" s="1039"/>
      <c r="Y60" s="1149"/>
      <c r="Z60" s="1149"/>
      <c r="AA60" s="1149"/>
      <c r="AB60" s="1149"/>
      <c r="AC60" s="1039"/>
      <c r="AD60" s="1039"/>
      <c r="AE60" s="1149"/>
      <c r="AF60" s="1160"/>
      <c r="AG60" s="1149"/>
      <c r="AH60" s="1150"/>
      <c r="AI60" s="1144">
        <f>IF(AO12="","",COUNTA(D60:AH60))</f>
        <v>0</v>
      </c>
      <c r="AJ60" s="1068"/>
      <c r="AK60" s="1068"/>
      <c r="AL60" s="1068"/>
      <c r="AM60" s="1358">
        <v>45781</v>
      </c>
      <c r="AN60" s="1068" t="s">
        <v>1515</v>
      </c>
      <c r="AO60" s="1068"/>
      <c r="AP60" s="1068"/>
      <c r="AQ60" s="1068"/>
      <c r="AR60" s="1068"/>
      <c r="AS60" s="1068"/>
      <c r="AT60" s="1068"/>
      <c r="AU60" s="1068"/>
      <c r="AV60" s="1068"/>
      <c r="AW60" s="1068"/>
      <c r="AX60" s="1068"/>
      <c r="AY60" s="1068"/>
      <c r="AZ60" s="1068"/>
      <c r="BA60" s="1068"/>
      <c r="BB60" s="1068"/>
      <c r="BC60" s="1068"/>
      <c r="BD60" s="1068"/>
      <c r="BE60" s="1068"/>
      <c r="BF60" s="1068"/>
      <c r="BG60" s="1068"/>
      <c r="BH60" s="1068"/>
      <c r="BI60" s="1068"/>
      <c r="BJ60" s="1068"/>
      <c r="BK60" s="1068"/>
      <c r="BL60" s="1068"/>
      <c r="BM60" s="1068"/>
      <c r="BN60" s="1068"/>
      <c r="BO60" s="1068"/>
      <c r="BP60" s="1068"/>
      <c r="BQ60" s="1068"/>
      <c r="BR60" s="1068"/>
      <c r="BS60" s="1068"/>
      <c r="BT60" s="1068"/>
      <c r="BU60" s="1068"/>
      <c r="BV60" s="1068"/>
      <c r="BW60" s="1068"/>
      <c r="BX60" s="1068"/>
      <c r="BY60" s="1068"/>
      <c r="BZ60" s="1068"/>
      <c r="CA60" s="1068"/>
      <c r="CB60" s="1068"/>
      <c r="CC60" s="1068"/>
      <c r="CD60" s="1068"/>
      <c r="CE60" s="1068"/>
      <c r="CF60" s="1068"/>
      <c r="CG60" s="1068"/>
      <c r="CH60" s="1068"/>
      <c r="CI60" s="1068"/>
      <c r="CJ60" s="1068"/>
      <c r="CK60" s="1068"/>
      <c r="CL60" s="1068"/>
      <c r="CM60" s="1068"/>
      <c r="CN60" s="1068"/>
      <c r="CO60" s="1068"/>
      <c r="CP60" s="1068"/>
      <c r="CQ60" s="1068"/>
      <c r="CR60" s="1068"/>
      <c r="CS60" s="1068"/>
      <c r="CT60" s="1068"/>
      <c r="CU60" s="1068"/>
      <c r="CV60" s="1068"/>
      <c r="CW60" s="1068"/>
      <c r="CX60" s="1068"/>
    </row>
    <row r="61" spans="1:102" ht="24.95" customHeight="1">
      <c r="A61" s="21"/>
      <c r="B61" s="2701"/>
      <c r="C61" s="2709" t="s">
        <v>232</v>
      </c>
      <c r="D61" s="1151"/>
      <c r="E61" s="1152"/>
      <c r="F61" s="1152"/>
      <c r="G61" s="1152"/>
      <c r="H61" s="1152"/>
      <c r="I61" s="1152"/>
      <c r="J61" s="1152"/>
      <c r="K61" s="1152"/>
      <c r="L61" s="1152"/>
      <c r="M61" s="1152"/>
      <c r="N61" s="1152"/>
      <c r="O61" s="1152"/>
      <c r="P61" s="1152"/>
      <c r="Q61" s="1152"/>
      <c r="R61" s="1152"/>
      <c r="S61" s="1152"/>
      <c r="T61" s="1152"/>
      <c r="U61" s="1152"/>
      <c r="V61" s="1152"/>
      <c r="W61" s="1152"/>
      <c r="X61" s="1152"/>
      <c r="Y61" s="1152"/>
      <c r="Z61" s="1152"/>
      <c r="AA61" s="1152"/>
      <c r="AB61" s="1152"/>
      <c r="AC61" s="1152"/>
      <c r="AD61" s="1152"/>
      <c r="AE61" s="1152"/>
      <c r="AF61" s="1152"/>
      <c r="AG61" s="1152"/>
      <c r="AH61" s="1153"/>
      <c r="AI61" s="2699" t="s">
        <v>1034</v>
      </c>
      <c r="AJ61" s="21"/>
      <c r="AK61" s="21"/>
      <c r="AL61" s="21"/>
      <c r="AM61" s="1358">
        <v>45782</v>
      </c>
      <c r="AN61" s="1068" t="s">
        <v>1516</v>
      </c>
      <c r="AO61" s="1068"/>
      <c r="AP61" s="1068"/>
      <c r="AQ61" s="1068"/>
      <c r="AR61" s="1068"/>
      <c r="AS61" s="1068"/>
      <c r="AT61" s="1068"/>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row>
    <row r="62" spans="1:102" ht="24.95" customHeight="1" thickBot="1">
      <c r="A62" s="21"/>
      <c r="B62" s="2701"/>
      <c r="C62" s="2691"/>
      <c r="D62" s="1154"/>
      <c r="E62" s="1155"/>
      <c r="F62" s="1155"/>
      <c r="G62" s="1155"/>
      <c r="H62" s="1155"/>
      <c r="I62" s="1155"/>
      <c r="J62" s="1155"/>
      <c r="K62" s="1155"/>
      <c r="L62" s="1155"/>
      <c r="M62" s="1155"/>
      <c r="N62" s="1155"/>
      <c r="O62" s="1155"/>
      <c r="P62" s="1155"/>
      <c r="Q62" s="1155"/>
      <c r="R62" s="1155"/>
      <c r="S62" s="1155"/>
      <c r="T62" s="1155"/>
      <c r="U62" s="1155"/>
      <c r="V62" s="1155"/>
      <c r="W62" s="1155"/>
      <c r="X62" s="1155"/>
      <c r="Y62" s="1155"/>
      <c r="Z62" s="1155"/>
      <c r="AA62" s="1155"/>
      <c r="AB62" s="1155"/>
      <c r="AC62" s="1155"/>
      <c r="AD62" s="1155"/>
      <c r="AE62" s="1155"/>
      <c r="AF62" s="1155"/>
      <c r="AG62" s="1155"/>
      <c r="AH62" s="1156"/>
      <c r="AI62" s="2700"/>
      <c r="AJ62" s="21"/>
      <c r="AK62" s="21"/>
      <c r="AL62" s="21"/>
      <c r="AM62" s="1358">
        <v>45783</v>
      </c>
      <c r="AN62" s="1068" t="s">
        <v>1511</v>
      </c>
      <c r="AO62" s="1068"/>
      <c r="AP62" s="1068"/>
      <c r="AQ62" s="1068"/>
      <c r="AR62" s="1068"/>
      <c r="AS62" s="1068"/>
      <c r="AT62" s="1068"/>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row>
    <row r="63" spans="1:102" ht="24.95" customHeight="1" thickBot="1">
      <c r="A63" s="21"/>
      <c r="B63" s="2702"/>
      <c r="C63" s="2692"/>
      <c r="D63" s="1157"/>
      <c r="E63" s="1158"/>
      <c r="F63" s="1158"/>
      <c r="G63" s="1158"/>
      <c r="H63" s="1158"/>
      <c r="I63" s="1158"/>
      <c r="J63" s="1158"/>
      <c r="K63" s="1158"/>
      <c r="L63" s="1158"/>
      <c r="M63" s="1158"/>
      <c r="N63" s="1158"/>
      <c r="O63" s="1158"/>
      <c r="P63" s="1158"/>
      <c r="Q63" s="1158"/>
      <c r="R63" s="1158"/>
      <c r="S63" s="1158"/>
      <c r="T63" s="1158"/>
      <c r="U63" s="1158"/>
      <c r="V63" s="1158"/>
      <c r="W63" s="1158"/>
      <c r="X63" s="1158"/>
      <c r="Y63" s="1158"/>
      <c r="Z63" s="1158"/>
      <c r="AA63" s="1158"/>
      <c r="AB63" s="1158"/>
      <c r="AC63" s="1158"/>
      <c r="AD63" s="1158"/>
      <c r="AE63" s="1158"/>
      <c r="AF63" s="1158"/>
      <c r="AG63" s="1158"/>
      <c r="AH63" s="1159"/>
      <c r="AI63" s="1145">
        <f>SUM(D61:AH63)</f>
        <v>0</v>
      </c>
      <c r="AJ63" s="21"/>
      <c r="AK63" s="21"/>
      <c r="AL63" s="21"/>
      <c r="AM63" s="1070">
        <v>45859</v>
      </c>
      <c r="AN63" s="1068" t="s">
        <v>1517</v>
      </c>
      <c r="AO63" s="1068"/>
      <c r="AP63" s="1068"/>
      <c r="AQ63" s="1068"/>
      <c r="AR63" s="1068"/>
      <c r="AS63" s="1068"/>
      <c r="AT63" s="1068"/>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row>
    <row r="64" spans="1:102" ht="18" customHeight="1">
      <c r="A64" s="21"/>
      <c r="B64" s="166"/>
      <c r="C64" s="166"/>
      <c r="D64" s="1073">
        <f>IF(COUNT(D61:D63)&gt;0,1,0)</f>
        <v>0</v>
      </c>
      <c r="E64" s="1073">
        <f t="shared" ref="E64:AH64" si="7">IF(COUNT(E61:E63)&gt;0,1,0)</f>
        <v>0</v>
      </c>
      <c r="F64" s="1073">
        <f t="shared" si="7"/>
        <v>0</v>
      </c>
      <c r="G64" s="1073">
        <f t="shared" si="7"/>
        <v>0</v>
      </c>
      <c r="H64" s="1073">
        <f t="shared" si="7"/>
        <v>0</v>
      </c>
      <c r="I64" s="1073">
        <f t="shared" si="7"/>
        <v>0</v>
      </c>
      <c r="J64" s="1073">
        <f t="shared" si="7"/>
        <v>0</v>
      </c>
      <c r="K64" s="1073">
        <f t="shared" si="7"/>
        <v>0</v>
      </c>
      <c r="L64" s="1073">
        <f t="shared" si="7"/>
        <v>0</v>
      </c>
      <c r="M64" s="1073">
        <f t="shared" si="7"/>
        <v>0</v>
      </c>
      <c r="N64" s="1073">
        <f t="shared" si="7"/>
        <v>0</v>
      </c>
      <c r="O64" s="1073">
        <f t="shared" si="7"/>
        <v>0</v>
      </c>
      <c r="P64" s="1073">
        <f t="shared" si="7"/>
        <v>0</v>
      </c>
      <c r="Q64" s="1073">
        <f t="shared" si="7"/>
        <v>0</v>
      </c>
      <c r="R64" s="1073">
        <f t="shared" si="7"/>
        <v>0</v>
      </c>
      <c r="S64" s="1073">
        <f t="shared" si="7"/>
        <v>0</v>
      </c>
      <c r="T64" s="1073">
        <f t="shared" si="7"/>
        <v>0</v>
      </c>
      <c r="U64" s="1073">
        <f t="shared" si="7"/>
        <v>0</v>
      </c>
      <c r="V64" s="1073">
        <f t="shared" si="7"/>
        <v>0</v>
      </c>
      <c r="W64" s="1073">
        <f t="shared" si="7"/>
        <v>0</v>
      </c>
      <c r="X64" s="1073">
        <f t="shared" si="7"/>
        <v>0</v>
      </c>
      <c r="Y64" s="1073">
        <f t="shared" si="7"/>
        <v>0</v>
      </c>
      <c r="Z64" s="1073">
        <f t="shared" si="7"/>
        <v>0</v>
      </c>
      <c r="AA64" s="1073">
        <f t="shared" si="7"/>
        <v>0</v>
      </c>
      <c r="AB64" s="1073">
        <f t="shared" si="7"/>
        <v>0</v>
      </c>
      <c r="AC64" s="1073">
        <f t="shared" si="7"/>
        <v>0</v>
      </c>
      <c r="AD64" s="1073">
        <f t="shared" si="7"/>
        <v>0</v>
      </c>
      <c r="AE64" s="1073">
        <f t="shared" si="7"/>
        <v>0</v>
      </c>
      <c r="AF64" s="1073">
        <f t="shared" si="7"/>
        <v>0</v>
      </c>
      <c r="AG64" s="1073">
        <f t="shared" si="7"/>
        <v>0</v>
      </c>
      <c r="AH64" s="1073">
        <f t="shared" si="7"/>
        <v>0</v>
      </c>
      <c r="AI64" s="1026"/>
      <c r="AJ64" s="1068">
        <f>SUM(D64:AH64)</f>
        <v>0</v>
      </c>
      <c r="AK64" s="21"/>
      <c r="AL64" s="21"/>
      <c r="AM64" s="1070">
        <v>45880</v>
      </c>
      <c r="AN64" s="1068" t="s">
        <v>1518</v>
      </c>
      <c r="AO64" s="1068"/>
      <c r="AP64" s="1068"/>
      <c r="AQ64" s="1068"/>
      <c r="AR64" s="1068"/>
      <c r="AS64" s="1068"/>
      <c r="AT64" s="1068"/>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row>
    <row r="65" spans="1:102" ht="30" customHeight="1">
      <c r="A65" s="21"/>
      <c r="B65" s="2716" t="s">
        <v>1036</v>
      </c>
      <c r="C65" s="42" t="s">
        <v>1025</v>
      </c>
      <c r="D65" s="1035">
        <f>AP12</f>
        <v>45583</v>
      </c>
      <c r="E65" s="1036">
        <f>IF($D$65="","",IF($D$65+1&lt;$AQ$12,$D$65+1,""))</f>
        <v>45584</v>
      </c>
      <c r="F65" s="1036">
        <f>IF($D$65="","",IF($D$65+2&lt;$AQ$12,$D$65+2,""))</f>
        <v>45585</v>
      </c>
      <c r="G65" s="1036">
        <f>IF($D$65="","",IF($D$65+3&lt;$AQ$12,$D$65+3,""))</f>
        <v>45586</v>
      </c>
      <c r="H65" s="1036">
        <f>IF($D$65="","",IF($D$65+4&lt;$AQ$12,$D$65+4,""))</f>
        <v>45587</v>
      </c>
      <c r="I65" s="1036">
        <f>IF($D$65="","",IF($D$65+5&lt;$AQ$12,$D$65+5,""))</f>
        <v>45588</v>
      </c>
      <c r="J65" s="1036">
        <f>IF($D$65="","",IF($D$65+6&lt;$AQ$12,$D$65+6,""))</f>
        <v>45589</v>
      </c>
      <c r="K65" s="1036">
        <f>IF($D$65="","",IF($D$65+7&lt;$AQ$12,$D$65+7,""))</f>
        <v>45590</v>
      </c>
      <c r="L65" s="1036">
        <f>IF($D$65="","",IF($D$65+8&lt;$AQ$12,$D$65+8,""))</f>
        <v>45591</v>
      </c>
      <c r="M65" s="1036">
        <f>IF($D$65="","",IF($D$65+9&lt;$AQ$12,$D$65+9,""))</f>
        <v>45592</v>
      </c>
      <c r="N65" s="1036">
        <f>IF($D$65="","",IF($D$65+10&lt;$AQ$12,$D$65+10,""))</f>
        <v>45593</v>
      </c>
      <c r="O65" s="1036">
        <f>IF($D$65="","",IF($D$65+11&lt;$AQ$12,$D$65+11,""))</f>
        <v>45594</v>
      </c>
      <c r="P65" s="1036">
        <f>IF($D$65="","",IF($D$65+12&lt;$AQ$12,$D$65+12,""))</f>
        <v>45595</v>
      </c>
      <c r="Q65" s="1036">
        <f>IF($D$65="","",IF($D$65+13&lt;$AQ$12,$D$65+13,""))</f>
        <v>45596</v>
      </c>
      <c r="R65" s="1036">
        <f>IF($D$65="","",IF($D$65+14&lt;$AQ$12,$D$65+14,""))</f>
        <v>45597</v>
      </c>
      <c r="S65" s="1036">
        <f>IF($D$65="","",IF($D$65+15&lt;$AQ$12,$D$65+15,""))</f>
        <v>45598</v>
      </c>
      <c r="T65" s="1036">
        <f>IF($D$65="","",IF($D$65+16&lt;$AQ$12,$D$65+16,""))</f>
        <v>45599</v>
      </c>
      <c r="U65" s="1036">
        <f>IF($D$65="","",IF($D$65+17&lt;$AQ$12,$D$65+17,""))</f>
        <v>45600</v>
      </c>
      <c r="V65" s="1036">
        <f>IF($D$65="","",IF($D$65+18&lt;$AQ$12,$D$65+18,""))</f>
        <v>45601</v>
      </c>
      <c r="W65" s="1036">
        <f>IF($D$65="","",IF($D$65+19&lt;$AQ$12,$D$65+19,""))</f>
        <v>45602</v>
      </c>
      <c r="X65" s="1036">
        <f>IF($D$65="","",IF($D$65+20&lt;$AQ$12,$D$65+20,""))</f>
        <v>45603</v>
      </c>
      <c r="Y65" s="1036">
        <f>IF($D$65="","",IF($D$65+21&lt;$AQ$12,$D$65+21,""))</f>
        <v>45604</v>
      </c>
      <c r="Z65" s="1036">
        <f>IF($D$65="","",IF($D$65+22&lt;$AQ$12,$D$65+22,""))</f>
        <v>45605</v>
      </c>
      <c r="AA65" s="1036">
        <f>IF($D$65="","",IF($D$65+23&lt;$AQ$12,$D$65+23,""))</f>
        <v>45606</v>
      </c>
      <c r="AB65" s="1036">
        <f>IF($D$65="","",IF($D$65+24&lt;$AQ$12,$D$65+24,""))</f>
        <v>45607</v>
      </c>
      <c r="AC65" s="1036">
        <f>IF($D$65="","",IF($D$65+25&lt;$AQ$12,$D$65+25,""))</f>
        <v>45608</v>
      </c>
      <c r="AD65" s="1036">
        <f>IF($D$65="","",IF($D$65+26&lt;$AQ$12,$D$65+26,""))</f>
        <v>45609</v>
      </c>
      <c r="AE65" s="1036">
        <f>IF($D$65="","",IF($D$65+27&lt;$AQ$12,$D$65+27,""))</f>
        <v>45610</v>
      </c>
      <c r="AF65" s="1036">
        <f>IF($D$65="","",IF($D$65+28&lt;$AQ$12,$D$65+28,""))</f>
        <v>45611</v>
      </c>
      <c r="AG65" s="1036">
        <f>IF($D$65="","",IF($D$65+29&lt;$AQ$12,$D$65+29,""))</f>
        <v>45612</v>
      </c>
      <c r="AH65" s="1037">
        <f>IF($D$65="","",IF($D$65+30&lt;$AQ$12,$D$65+30,""))</f>
        <v>45613</v>
      </c>
      <c r="AI65" s="1026"/>
      <c r="AJ65" s="21"/>
      <c r="AK65" s="21"/>
      <c r="AL65" s="21"/>
      <c r="AM65" s="219">
        <v>45915</v>
      </c>
      <c r="AN65" s="1068" t="s">
        <v>1520</v>
      </c>
      <c r="AO65" s="1068"/>
      <c r="AP65" s="1068"/>
      <c r="AQ65" s="1068"/>
      <c r="AR65" s="1068"/>
      <c r="AS65" s="1068"/>
      <c r="AT65" s="1068"/>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row>
    <row r="66" spans="1:102" ht="20.100000000000001" customHeight="1">
      <c r="A66" s="21"/>
      <c r="B66" s="2701"/>
      <c r="C66" s="1027" t="s">
        <v>130</v>
      </c>
      <c r="D66" s="1172" t="str">
        <f t="shared" ref="D66:AH66" si="8">TEXT(D65,"aaa")</f>
        <v>金</v>
      </c>
      <c r="E66" s="1173" t="str">
        <f t="shared" si="8"/>
        <v>土</v>
      </c>
      <c r="F66" s="1173" t="str">
        <f t="shared" si="8"/>
        <v>日</v>
      </c>
      <c r="G66" s="1173" t="str">
        <f t="shared" si="8"/>
        <v>月</v>
      </c>
      <c r="H66" s="1173" t="str">
        <f t="shared" si="8"/>
        <v>火</v>
      </c>
      <c r="I66" s="1173" t="str">
        <f t="shared" si="8"/>
        <v>水</v>
      </c>
      <c r="J66" s="1173" t="str">
        <f t="shared" si="8"/>
        <v>木</v>
      </c>
      <c r="K66" s="1173" t="str">
        <f t="shared" si="8"/>
        <v>金</v>
      </c>
      <c r="L66" s="1173" t="str">
        <f t="shared" si="8"/>
        <v>土</v>
      </c>
      <c r="M66" s="1173" t="str">
        <f t="shared" si="8"/>
        <v>日</v>
      </c>
      <c r="N66" s="1173" t="str">
        <f t="shared" si="8"/>
        <v>月</v>
      </c>
      <c r="O66" s="1173" t="str">
        <f t="shared" si="8"/>
        <v>火</v>
      </c>
      <c r="P66" s="1173" t="str">
        <f t="shared" si="8"/>
        <v>水</v>
      </c>
      <c r="Q66" s="1173" t="str">
        <f t="shared" si="8"/>
        <v>木</v>
      </c>
      <c r="R66" s="1173" t="str">
        <f t="shared" si="8"/>
        <v>金</v>
      </c>
      <c r="S66" s="1173" t="str">
        <f t="shared" si="8"/>
        <v>土</v>
      </c>
      <c r="T66" s="1173" t="str">
        <f t="shared" si="8"/>
        <v>日</v>
      </c>
      <c r="U66" s="1173" t="str">
        <f t="shared" si="8"/>
        <v>月</v>
      </c>
      <c r="V66" s="1173" t="str">
        <f t="shared" si="8"/>
        <v>火</v>
      </c>
      <c r="W66" s="1173" t="str">
        <f t="shared" si="8"/>
        <v>水</v>
      </c>
      <c r="X66" s="1173" t="str">
        <f t="shared" si="8"/>
        <v>木</v>
      </c>
      <c r="Y66" s="1173" t="str">
        <f t="shared" si="8"/>
        <v>金</v>
      </c>
      <c r="Z66" s="1173" t="str">
        <f t="shared" si="8"/>
        <v>土</v>
      </c>
      <c r="AA66" s="1173" t="str">
        <f t="shared" si="8"/>
        <v>日</v>
      </c>
      <c r="AB66" s="1173" t="str">
        <f t="shared" si="8"/>
        <v>月</v>
      </c>
      <c r="AC66" s="1173" t="str">
        <f t="shared" si="8"/>
        <v>火</v>
      </c>
      <c r="AD66" s="1173" t="str">
        <f t="shared" si="8"/>
        <v>水</v>
      </c>
      <c r="AE66" s="1173" t="str">
        <f t="shared" si="8"/>
        <v>木</v>
      </c>
      <c r="AF66" s="1173" t="str">
        <f t="shared" si="8"/>
        <v>金</v>
      </c>
      <c r="AG66" s="1173" t="str">
        <f t="shared" si="8"/>
        <v>土</v>
      </c>
      <c r="AH66" s="1174" t="str">
        <f t="shared" si="8"/>
        <v>日</v>
      </c>
      <c r="AI66" s="1026"/>
      <c r="AJ66" s="21"/>
      <c r="AK66" s="21"/>
      <c r="AL66" s="21"/>
      <c r="AM66" s="1070">
        <v>45923</v>
      </c>
      <c r="AN66" s="1068" t="s">
        <v>1521</v>
      </c>
      <c r="AO66" s="1068"/>
      <c r="AP66" s="1068"/>
      <c r="AQ66" s="1068"/>
      <c r="AR66" s="1068"/>
      <c r="AS66" s="1068"/>
      <c r="AT66" s="1068"/>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row>
    <row r="67" spans="1:102" ht="24.95" customHeight="1">
      <c r="A67" s="21"/>
      <c r="B67" s="2701"/>
      <c r="C67" s="1042"/>
      <c r="D67" s="2717" t="str">
        <f t="shared" ref="D67:AH67" si="9">IF(OR(D65&lt;&gt;$L$151,D65=""),"","ハローワーク来所日③")</f>
        <v/>
      </c>
      <c r="E67" s="2705" t="str">
        <f t="shared" si="9"/>
        <v/>
      </c>
      <c r="F67" s="2705" t="str">
        <f t="shared" si="9"/>
        <v/>
      </c>
      <c r="G67" s="2705" t="str">
        <f t="shared" si="9"/>
        <v/>
      </c>
      <c r="H67" s="2705" t="str">
        <f t="shared" si="9"/>
        <v/>
      </c>
      <c r="I67" s="2705" t="str">
        <f t="shared" si="9"/>
        <v/>
      </c>
      <c r="J67" s="2705" t="str">
        <f t="shared" si="9"/>
        <v/>
      </c>
      <c r="K67" s="2705" t="str">
        <f t="shared" si="9"/>
        <v/>
      </c>
      <c r="L67" s="2705" t="str">
        <f t="shared" si="9"/>
        <v/>
      </c>
      <c r="M67" s="2705" t="str">
        <f t="shared" si="9"/>
        <v/>
      </c>
      <c r="N67" s="2705" t="str">
        <f t="shared" si="9"/>
        <v/>
      </c>
      <c r="O67" s="2705" t="str">
        <f t="shared" si="9"/>
        <v/>
      </c>
      <c r="P67" s="2705" t="str">
        <f t="shared" si="9"/>
        <v/>
      </c>
      <c r="Q67" s="2705" t="str">
        <f t="shared" si="9"/>
        <v/>
      </c>
      <c r="R67" s="2705" t="str">
        <f t="shared" si="9"/>
        <v/>
      </c>
      <c r="S67" s="2705" t="str">
        <f t="shared" si="9"/>
        <v/>
      </c>
      <c r="T67" s="2705" t="str">
        <f t="shared" si="9"/>
        <v/>
      </c>
      <c r="U67" s="2705" t="str">
        <f t="shared" si="9"/>
        <v/>
      </c>
      <c r="V67" s="2705" t="str">
        <f t="shared" si="9"/>
        <v/>
      </c>
      <c r="W67" s="2705" t="str">
        <f t="shared" si="9"/>
        <v/>
      </c>
      <c r="X67" s="2705" t="str">
        <f t="shared" si="9"/>
        <v/>
      </c>
      <c r="Y67" s="2705" t="str">
        <f t="shared" si="9"/>
        <v/>
      </c>
      <c r="Z67" s="2705" t="str">
        <f t="shared" si="9"/>
        <v/>
      </c>
      <c r="AA67" s="2705" t="str">
        <f t="shared" si="9"/>
        <v/>
      </c>
      <c r="AB67" s="2705" t="str">
        <f t="shared" si="9"/>
        <v/>
      </c>
      <c r="AC67" s="2705" t="str">
        <f t="shared" si="9"/>
        <v/>
      </c>
      <c r="AD67" s="2705" t="str">
        <f t="shared" si="9"/>
        <v/>
      </c>
      <c r="AE67" s="2705" t="str">
        <f t="shared" si="9"/>
        <v/>
      </c>
      <c r="AF67" s="2705" t="str">
        <f t="shared" si="9"/>
        <v/>
      </c>
      <c r="AG67" s="2705" t="str">
        <f t="shared" si="9"/>
        <v/>
      </c>
      <c r="AH67" s="2706" t="str">
        <f t="shared" si="9"/>
        <v/>
      </c>
      <c r="AI67" s="1026"/>
      <c r="AJ67" s="21"/>
      <c r="AK67" s="21"/>
      <c r="AL67" s="21"/>
      <c r="AM67" s="1070">
        <v>45943</v>
      </c>
      <c r="AN67" s="1068" t="s">
        <v>1522</v>
      </c>
      <c r="AO67" s="1068"/>
      <c r="AP67" s="1068"/>
      <c r="AQ67" s="1068"/>
      <c r="AR67" s="1068"/>
      <c r="AS67" s="1068"/>
      <c r="AT67" s="1068"/>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row>
    <row r="68" spans="1:102" ht="24.95" customHeight="1">
      <c r="A68" s="21"/>
      <c r="B68" s="2701"/>
      <c r="C68" s="1042"/>
      <c r="D68" s="2712"/>
      <c r="E68" s="2684"/>
      <c r="F68" s="2684"/>
      <c r="G68" s="2684"/>
      <c r="H68" s="2684"/>
      <c r="I68" s="2684"/>
      <c r="J68" s="2684"/>
      <c r="K68" s="2684"/>
      <c r="L68" s="2684"/>
      <c r="M68" s="2684"/>
      <c r="N68" s="2684"/>
      <c r="O68" s="2684"/>
      <c r="P68" s="2684"/>
      <c r="Q68" s="2684"/>
      <c r="R68" s="2684"/>
      <c r="S68" s="2684"/>
      <c r="T68" s="2684"/>
      <c r="U68" s="2684"/>
      <c r="V68" s="2684"/>
      <c r="W68" s="2684"/>
      <c r="X68" s="2684"/>
      <c r="Y68" s="2684"/>
      <c r="Z68" s="2684"/>
      <c r="AA68" s="2684"/>
      <c r="AB68" s="2684"/>
      <c r="AC68" s="2684"/>
      <c r="AD68" s="2684"/>
      <c r="AE68" s="2684"/>
      <c r="AF68" s="2684"/>
      <c r="AG68" s="2684"/>
      <c r="AH68" s="2707"/>
      <c r="AI68" s="1026"/>
      <c r="AJ68" s="21"/>
      <c r="AK68" s="21"/>
      <c r="AL68" s="21"/>
      <c r="AM68" s="1691">
        <v>45964</v>
      </c>
      <c r="AN68" s="1616" t="s">
        <v>1519</v>
      </c>
      <c r="AO68" s="1068"/>
      <c r="AP68" s="1068"/>
      <c r="AQ68" s="1068"/>
      <c r="AR68" s="1068"/>
      <c r="AS68" s="1068"/>
      <c r="AT68" s="1068"/>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row>
    <row r="69" spans="1:102" ht="24.95" customHeight="1">
      <c r="A69" s="21"/>
      <c r="B69" s="2701"/>
      <c r="C69" s="1042" t="s">
        <v>131</v>
      </c>
      <c r="D69" s="2712"/>
      <c r="E69" s="2684"/>
      <c r="F69" s="2684"/>
      <c r="G69" s="2684"/>
      <c r="H69" s="2684"/>
      <c r="I69" s="2684"/>
      <c r="J69" s="2684"/>
      <c r="K69" s="2684"/>
      <c r="L69" s="2684"/>
      <c r="M69" s="2684"/>
      <c r="N69" s="2684"/>
      <c r="O69" s="2684"/>
      <c r="P69" s="2684"/>
      <c r="Q69" s="2684"/>
      <c r="R69" s="2684"/>
      <c r="S69" s="2684"/>
      <c r="T69" s="2684"/>
      <c r="U69" s="2684"/>
      <c r="V69" s="2684"/>
      <c r="W69" s="2684"/>
      <c r="X69" s="2684"/>
      <c r="Y69" s="2684"/>
      <c r="Z69" s="2684"/>
      <c r="AA69" s="2684"/>
      <c r="AB69" s="2684"/>
      <c r="AC69" s="2684"/>
      <c r="AD69" s="2684"/>
      <c r="AE69" s="2684"/>
      <c r="AF69" s="2684"/>
      <c r="AG69" s="2684"/>
      <c r="AH69" s="2707"/>
      <c r="AI69" s="1026"/>
      <c r="AJ69" s="21"/>
      <c r="AK69" s="1023"/>
      <c r="AL69" s="21"/>
      <c r="AM69" s="1070">
        <v>45984</v>
      </c>
      <c r="AN69" s="1068" t="s">
        <v>1523</v>
      </c>
      <c r="AO69" s="1068"/>
      <c r="AP69" s="1068"/>
      <c r="AQ69" s="1068"/>
      <c r="AR69" s="1068"/>
      <c r="AS69" s="1068"/>
      <c r="AT69" s="1068"/>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row>
    <row r="70" spans="1:102" ht="24.95" customHeight="1">
      <c r="A70" s="21"/>
      <c r="B70" s="2701"/>
      <c r="C70" s="1042"/>
      <c r="D70" s="2712"/>
      <c r="E70" s="2684"/>
      <c r="F70" s="2684"/>
      <c r="G70" s="2684"/>
      <c r="H70" s="2684"/>
      <c r="I70" s="2684"/>
      <c r="J70" s="2684"/>
      <c r="K70" s="2684"/>
      <c r="L70" s="2684"/>
      <c r="M70" s="2684"/>
      <c r="N70" s="2684"/>
      <c r="O70" s="2684"/>
      <c r="P70" s="2684"/>
      <c r="Q70" s="2684"/>
      <c r="R70" s="2684"/>
      <c r="S70" s="2684"/>
      <c r="T70" s="2684"/>
      <c r="U70" s="2684"/>
      <c r="V70" s="2684"/>
      <c r="W70" s="2684"/>
      <c r="X70" s="2684"/>
      <c r="Y70" s="2684"/>
      <c r="Z70" s="2684"/>
      <c r="AA70" s="2684"/>
      <c r="AB70" s="2684"/>
      <c r="AC70" s="2684"/>
      <c r="AD70" s="2684"/>
      <c r="AE70" s="2684"/>
      <c r="AF70" s="2684"/>
      <c r="AG70" s="2684"/>
      <c r="AH70" s="2707"/>
      <c r="AI70" s="1026"/>
      <c r="AJ70" s="21"/>
      <c r="AK70" s="21"/>
      <c r="AL70" s="21"/>
      <c r="AM70" s="1070">
        <v>45985</v>
      </c>
      <c r="AN70" s="1068" t="s">
        <v>1511</v>
      </c>
      <c r="AO70" s="1068"/>
      <c r="AP70" s="1068"/>
      <c r="AQ70" s="1068"/>
      <c r="AR70" s="1068"/>
      <c r="AS70" s="1068"/>
      <c r="AT70" s="1068"/>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row>
    <row r="71" spans="1:102" ht="24.95" customHeight="1">
      <c r="A71" s="21"/>
      <c r="B71" s="2701"/>
      <c r="C71" s="1042" t="s">
        <v>132</v>
      </c>
      <c r="D71" s="2712"/>
      <c r="E71" s="2684"/>
      <c r="F71" s="2684"/>
      <c r="G71" s="2684"/>
      <c r="H71" s="2684"/>
      <c r="I71" s="2684"/>
      <c r="J71" s="2684"/>
      <c r="K71" s="2684"/>
      <c r="L71" s="2684"/>
      <c r="M71" s="2684"/>
      <c r="N71" s="2684"/>
      <c r="O71" s="2684"/>
      <c r="P71" s="2684"/>
      <c r="Q71" s="2684"/>
      <c r="R71" s="2684"/>
      <c r="S71" s="2684"/>
      <c r="T71" s="2684"/>
      <c r="U71" s="2684"/>
      <c r="V71" s="2684"/>
      <c r="W71" s="2684"/>
      <c r="X71" s="2684"/>
      <c r="Y71" s="2684"/>
      <c r="Z71" s="2684"/>
      <c r="AA71" s="2684"/>
      <c r="AB71" s="2684"/>
      <c r="AC71" s="2684"/>
      <c r="AD71" s="2684"/>
      <c r="AE71" s="2684"/>
      <c r="AF71" s="2684"/>
      <c r="AG71" s="2684"/>
      <c r="AH71" s="2707"/>
      <c r="AI71" s="1026"/>
      <c r="AJ71" s="21"/>
      <c r="AK71" s="21"/>
      <c r="AL71" s="21"/>
      <c r="AM71" s="1070"/>
      <c r="AN71" s="1068"/>
      <c r="AO71" s="1068"/>
      <c r="AP71" s="1068"/>
      <c r="AQ71" s="1068"/>
      <c r="AR71" s="1068"/>
      <c r="AS71" s="1068"/>
      <c r="AT71" s="1068"/>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row>
    <row r="72" spans="1:102" ht="24.95" customHeight="1">
      <c r="A72" s="21"/>
      <c r="B72" s="2701"/>
      <c r="C72" s="1042"/>
      <c r="D72" s="2712"/>
      <c r="E72" s="2684"/>
      <c r="F72" s="2684"/>
      <c r="G72" s="2684"/>
      <c r="H72" s="2684"/>
      <c r="I72" s="2684"/>
      <c r="J72" s="2684"/>
      <c r="K72" s="2684"/>
      <c r="L72" s="2684"/>
      <c r="M72" s="2684"/>
      <c r="N72" s="2684"/>
      <c r="O72" s="2684"/>
      <c r="P72" s="2684"/>
      <c r="Q72" s="2684"/>
      <c r="R72" s="2684"/>
      <c r="S72" s="2684"/>
      <c r="T72" s="2684"/>
      <c r="U72" s="2684"/>
      <c r="V72" s="2684"/>
      <c r="W72" s="2684"/>
      <c r="X72" s="2684"/>
      <c r="Y72" s="2684"/>
      <c r="Z72" s="2684"/>
      <c r="AA72" s="2684"/>
      <c r="AB72" s="2684"/>
      <c r="AC72" s="2684"/>
      <c r="AD72" s="2684"/>
      <c r="AE72" s="2684"/>
      <c r="AF72" s="2684"/>
      <c r="AG72" s="2684"/>
      <c r="AH72" s="2707"/>
      <c r="AI72" s="1026"/>
      <c r="AJ72" s="21"/>
      <c r="AK72" s="21"/>
      <c r="AL72" s="21"/>
      <c r="AM72" s="1070"/>
      <c r="AN72" s="1068"/>
      <c r="AO72" s="1068"/>
      <c r="AP72" s="1068"/>
      <c r="AQ72" s="1068"/>
      <c r="AR72" s="1068"/>
      <c r="AS72" s="1068"/>
      <c r="AT72" s="1068"/>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row>
    <row r="73" spans="1:102" ht="24.95" customHeight="1">
      <c r="A73" s="21"/>
      <c r="B73" s="2701"/>
      <c r="C73" s="1042" t="s">
        <v>133</v>
      </c>
      <c r="D73" s="2712"/>
      <c r="E73" s="2684"/>
      <c r="F73" s="2684"/>
      <c r="G73" s="2684"/>
      <c r="H73" s="2684"/>
      <c r="I73" s="2684"/>
      <c r="J73" s="2684"/>
      <c r="K73" s="2684"/>
      <c r="L73" s="2684"/>
      <c r="M73" s="2684"/>
      <c r="N73" s="2684"/>
      <c r="O73" s="2684"/>
      <c r="P73" s="2684"/>
      <c r="Q73" s="2684"/>
      <c r="R73" s="2684"/>
      <c r="S73" s="2684"/>
      <c r="T73" s="2684"/>
      <c r="U73" s="2684"/>
      <c r="V73" s="2684"/>
      <c r="W73" s="2684"/>
      <c r="X73" s="2684"/>
      <c r="Y73" s="2684"/>
      <c r="Z73" s="2684"/>
      <c r="AA73" s="2684"/>
      <c r="AB73" s="2684"/>
      <c r="AC73" s="2684"/>
      <c r="AD73" s="2684"/>
      <c r="AE73" s="2684"/>
      <c r="AF73" s="2684"/>
      <c r="AG73" s="2684"/>
      <c r="AH73" s="2707"/>
      <c r="AI73" s="1026"/>
      <c r="AJ73" s="21"/>
      <c r="AK73" s="21"/>
      <c r="AL73" s="21"/>
      <c r="AM73" s="1691"/>
      <c r="AN73" s="1616"/>
      <c r="AO73" s="1068"/>
      <c r="AP73" s="1068"/>
      <c r="AQ73" s="1068"/>
      <c r="AR73" s="1068"/>
      <c r="AS73" s="1068"/>
      <c r="AT73" s="1068"/>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row>
    <row r="74" spans="1:102" ht="24.95" customHeight="1">
      <c r="A74" s="21"/>
      <c r="B74" s="2701"/>
      <c r="C74" s="1042"/>
      <c r="D74" s="2712"/>
      <c r="E74" s="2684"/>
      <c r="F74" s="2684"/>
      <c r="G74" s="2684"/>
      <c r="H74" s="2684"/>
      <c r="I74" s="2684"/>
      <c r="J74" s="2684"/>
      <c r="K74" s="2684"/>
      <c r="L74" s="2684"/>
      <c r="M74" s="2684"/>
      <c r="N74" s="2684"/>
      <c r="O74" s="2684"/>
      <c r="P74" s="2684"/>
      <c r="Q74" s="2684"/>
      <c r="R74" s="2684"/>
      <c r="S74" s="2684"/>
      <c r="T74" s="2684"/>
      <c r="U74" s="2684"/>
      <c r="V74" s="2684"/>
      <c r="W74" s="2684"/>
      <c r="X74" s="2684"/>
      <c r="Y74" s="2684"/>
      <c r="Z74" s="2684"/>
      <c r="AA74" s="2684"/>
      <c r="AB74" s="2684"/>
      <c r="AC74" s="2684"/>
      <c r="AD74" s="2684"/>
      <c r="AE74" s="2684"/>
      <c r="AF74" s="2684"/>
      <c r="AG74" s="2684"/>
      <c r="AH74" s="2707"/>
      <c r="AI74" s="1026"/>
      <c r="AJ74" s="21"/>
      <c r="AK74" s="21"/>
      <c r="AL74" s="21"/>
      <c r="AM74" s="1070"/>
      <c r="AN74" s="1068"/>
      <c r="AO74" s="1068"/>
      <c r="AP74" s="1068"/>
      <c r="AQ74" s="1068"/>
      <c r="AR74" s="1068"/>
      <c r="AS74" s="1068"/>
      <c r="AT74" s="1068"/>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row>
    <row r="75" spans="1:102" ht="24.95" customHeight="1">
      <c r="A75" s="21"/>
      <c r="B75" s="2701"/>
      <c r="C75" s="1042" t="s">
        <v>134</v>
      </c>
      <c r="D75" s="2712"/>
      <c r="E75" s="2684"/>
      <c r="F75" s="2684"/>
      <c r="G75" s="2684"/>
      <c r="H75" s="2684"/>
      <c r="I75" s="2684"/>
      <c r="J75" s="2684"/>
      <c r="K75" s="2684"/>
      <c r="L75" s="2684"/>
      <c r="M75" s="2684"/>
      <c r="N75" s="2684"/>
      <c r="O75" s="2684"/>
      <c r="P75" s="2684"/>
      <c r="Q75" s="2684"/>
      <c r="R75" s="2684"/>
      <c r="S75" s="2684"/>
      <c r="T75" s="2684"/>
      <c r="U75" s="2684"/>
      <c r="V75" s="2684"/>
      <c r="W75" s="2684"/>
      <c r="X75" s="2684"/>
      <c r="Y75" s="2684"/>
      <c r="Z75" s="2684"/>
      <c r="AA75" s="2684"/>
      <c r="AB75" s="2684"/>
      <c r="AC75" s="2684"/>
      <c r="AD75" s="2684"/>
      <c r="AE75" s="2684"/>
      <c r="AF75" s="2684"/>
      <c r="AG75" s="2684"/>
      <c r="AH75" s="2707"/>
      <c r="AI75" s="1026"/>
      <c r="AJ75" s="21"/>
      <c r="AK75" s="21"/>
      <c r="AL75" s="21"/>
      <c r="AM75" s="1070"/>
      <c r="AN75" s="1068"/>
      <c r="AO75" s="1068"/>
      <c r="AP75" s="1068"/>
      <c r="AQ75" s="1068"/>
      <c r="AR75" s="1068"/>
      <c r="AS75" s="1068"/>
      <c r="AT75" s="1068"/>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row>
    <row r="76" spans="1:102" ht="24.95" customHeight="1">
      <c r="A76" s="21"/>
      <c r="B76" s="2701"/>
      <c r="C76" s="1042"/>
      <c r="D76" s="2712"/>
      <c r="E76" s="2684"/>
      <c r="F76" s="2684"/>
      <c r="G76" s="2684"/>
      <c r="H76" s="2684"/>
      <c r="I76" s="2684"/>
      <c r="J76" s="2684"/>
      <c r="K76" s="2684"/>
      <c r="L76" s="2684"/>
      <c r="M76" s="2684"/>
      <c r="N76" s="2684"/>
      <c r="O76" s="2684"/>
      <c r="P76" s="2684"/>
      <c r="Q76" s="2684"/>
      <c r="R76" s="2684"/>
      <c r="S76" s="2684"/>
      <c r="T76" s="2684"/>
      <c r="U76" s="2684"/>
      <c r="V76" s="2684"/>
      <c r="W76" s="2684"/>
      <c r="X76" s="2684"/>
      <c r="Y76" s="2684"/>
      <c r="Z76" s="2684"/>
      <c r="AA76" s="2684"/>
      <c r="AB76" s="2684"/>
      <c r="AC76" s="2684"/>
      <c r="AD76" s="2684"/>
      <c r="AE76" s="2684"/>
      <c r="AF76" s="2684"/>
      <c r="AG76" s="2684"/>
      <c r="AH76" s="2707"/>
      <c r="AI76" s="1026"/>
      <c r="AJ76" s="21"/>
      <c r="AK76" s="21"/>
      <c r="AL76" s="21"/>
      <c r="AM76" s="1068"/>
      <c r="AN76" s="1068" t="s">
        <v>261</v>
      </c>
      <c r="AO76" s="1068" t="s">
        <v>262</v>
      </c>
      <c r="AP76" s="1068" t="s">
        <v>263</v>
      </c>
      <c r="AQ76" s="1068" t="s">
        <v>264</v>
      </c>
      <c r="AR76" s="1068" t="s">
        <v>265</v>
      </c>
      <c r="AS76" s="1068" t="s">
        <v>266</v>
      </c>
      <c r="AT76" s="1068" t="s">
        <v>400</v>
      </c>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row>
    <row r="77" spans="1:102" ht="24.95" customHeight="1">
      <c r="A77" s="21"/>
      <c r="B77" s="2701"/>
      <c r="C77" s="1042"/>
      <c r="D77" s="2713"/>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c r="AH77" s="2708"/>
      <c r="AI77" s="1144"/>
      <c r="AJ77" s="21"/>
      <c r="AK77" s="21"/>
      <c r="AL77" s="21"/>
      <c r="AM77" s="1068"/>
      <c r="AN77" s="1067">
        <f>IF(様式５!L5&lt;&gt;"",様式6!AN79,VLOOKUP(様式５!$L$6,#REF!,2,FALSE))</f>
        <v>45523</v>
      </c>
      <c r="AO77" s="1067">
        <f>IF(様式５!L5&lt;&gt;"",様式6!AO79,VLOOKUP(様式５!$L$6,#REF!,3,FALSE))</f>
        <v>45553</v>
      </c>
      <c r="AP77" s="1067">
        <f>IF(様式５!$L$5&lt;&gt;"",様式6!AP79,VLOOKUP(様式５!$L$6,#REF!,4,FALSE))</f>
        <v>45586</v>
      </c>
      <c r="AQ77" s="1067">
        <f>IF(様式５!$L$5&lt;&gt;"",様式6!AQ79,VLOOKUP(様式５!$L$6,#REF!,4,FALSE))</f>
        <v>45616</v>
      </c>
      <c r="AR77" s="1067">
        <f>IF(様式５!$L$5&lt;&gt;"",様式6!AR79,VLOOKUP(様式５!$L$6,#REF!,4,FALSE))</f>
        <v>45645</v>
      </c>
      <c r="AS77" s="1067"/>
      <c r="AT77" s="1067"/>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row>
    <row r="78" spans="1:102" s="1010" customFormat="1" ht="24.95" customHeight="1">
      <c r="A78" s="1068"/>
      <c r="B78" s="2701"/>
      <c r="C78" s="1108" t="s">
        <v>1314</v>
      </c>
      <c r="D78" s="1148"/>
      <c r="E78" s="1149"/>
      <c r="F78" s="1149"/>
      <c r="G78" s="1149"/>
      <c r="H78" s="1149"/>
      <c r="I78" s="1039"/>
      <c r="J78" s="1039"/>
      <c r="K78" s="1160"/>
      <c r="L78" s="1149"/>
      <c r="M78" s="1149"/>
      <c r="N78" s="1149"/>
      <c r="O78" s="1149"/>
      <c r="P78" s="1039"/>
      <c r="Q78" s="1039"/>
      <c r="R78" s="1149"/>
      <c r="S78" s="1149"/>
      <c r="T78" s="1149"/>
      <c r="U78" s="1039"/>
      <c r="V78" s="1039"/>
      <c r="W78" s="1039"/>
      <c r="X78" s="1039"/>
      <c r="Y78" s="1149"/>
      <c r="Z78" s="1149"/>
      <c r="AA78" s="1149"/>
      <c r="AB78" s="1149"/>
      <c r="AC78" s="1039"/>
      <c r="AD78" s="1039"/>
      <c r="AE78" s="1149"/>
      <c r="AF78" s="1160"/>
      <c r="AG78" s="1149"/>
      <c r="AH78" s="1150"/>
      <c r="AI78" s="1144">
        <f>IF(AP11="","",COUNTA(D78:AH78))</f>
        <v>0</v>
      </c>
      <c r="AJ78" s="1068"/>
      <c r="AK78" s="1068"/>
      <c r="AL78" s="1068"/>
      <c r="AM78" s="1068" t="s">
        <v>1058</v>
      </c>
      <c r="AN78" s="1071">
        <f>指定来所日!$C$14</f>
        <v>45523</v>
      </c>
      <c r="AO78" s="1071">
        <f>指定来所日!$D$14</f>
        <v>45553</v>
      </c>
      <c r="AP78" s="1071">
        <f>指定来所日!$E$14</f>
        <v>45586</v>
      </c>
      <c r="AQ78" s="1071">
        <f>指定来所日!$F$14</f>
        <v>45616</v>
      </c>
      <c r="AR78" s="1071">
        <f>指定来所日!$G$14</f>
        <v>45645</v>
      </c>
      <c r="AS78" s="1071"/>
      <c r="AT78" s="1071"/>
      <c r="AU78" s="1068"/>
      <c r="AV78" s="1068"/>
      <c r="AW78" s="1068"/>
      <c r="AX78" s="1068"/>
      <c r="AY78" s="1068"/>
      <c r="AZ78" s="1068"/>
      <c r="BA78" s="1068"/>
      <c r="BB78" s="1068"/>
      <c r="BC78" s="1068"/>
      <c r="BD78" s="1068"/>
      <c r="BE78" s="1068"/>
      <c r="BF78" s="1068"/>
      <c r="BG78" s="1068"/>
      <c r="BH78" s="1068"/>
      <c r="BI78" s="1068"/>
      <c r="BJ78" s="1068"/>
      <c r="BK78" s="1068"/>
      <c r="BL78" s="1068"/>
      <c r="BM78" s="1068"/>
      <c r="BN78" s="1068"/>
      <c r="BO78" s="1068"/>
      <c r="BP78" s="1068"/>
      <c r="BQ78" s="1068"/>
      <c r="BR78" s="1068"/>
      <c r="BS78" s="1068"/>
      <c r="BT78" s="1068"/>
      <c r="BU78" s="1068"/>
      <c r="BV78" s="1068"/>
      <c r="BW78" s="1068"/>
      <c r="BX78" s="1068"/>
      <c r="BY78" s="1068"/>
      <c r="BZ78" s="1068"/>
      <c r="CA78" s="1068"/>
      <c r="CB78" s="1068"/>
      <c r="CC78" s="1068"/>
      <c r="CD78" s="1068"/>
      <c r="CE78" s="1068"/>
      <c r="CF78" s="1068"/>
      <c r="CG78" s="1068"/>
      <c r="CH78" s="1068"/>
      <c r="CI78" s="1068"/>
      <c r="CJ78" s="1068"/>
      <c r="CK78" s="1068"/>
    </row>
    <row r="79" spans="1:102" ht="24.95" customHeight="1">
      <c r="A79" s="21"/>
      <c r="B79" s="2701"/>
      <c r="C79" s="1043" t="s">
        <v>188</v>
      </c>
      <c r="D79" s="1148"/>
      <c r="E79" s="1149"/>
      <c r="F79" s="1149"/>
      <c r="G79" s="1149"/>
      <c r="H79" s="1149"/>
      <c r="I79" s="1039"/>
      <c r="J79" s="1039"/>
      <c r="K79" s="1160"/>
      <c r="L79" s="1149"/>
      <c r="M79" s="1149"/>
      <c r="N79" s="1149"/>
      <c r="O79" s="1149"/>
      <c r="P79" s="1039"/>
      <c r="Q79" s="1039"/>
      <c r="R79" s="1149"/>
      <c r="S79" s="1149"/>
      <c r="T79" s="1149"/>
      <c r="U79" s="1039"/>
      <c r="V79" s="1039"/>
      <c r="W79" s="1039"/>
      <c r="X79" s="1039"/>
      <c r="Y79" s="1149"/>
      <c r="Z79" s="1149"/>
      <c r="AA79" s="1149"/>
      <c r="AB79" s="1149"/>
      <c r="AC79" s="1039"/>
      <c r="AD79" s="1039"/>
      <c r="AE79" s="1149"/>
      <c r="AF79" s="1160"/>
      <c r="AG79" s="1149"/>
      <c r="AH79" s="1150"/>
      <c r="AI79" s="1144">
        <f>IF(AP12="","",COUNTA(D79:AH79))</f>
        <v>0</v>
      </c>
      <c r="AJ79" s="21"/>
      <c r="AK79" s="21"/>
      <c r="AL79" s="21"/>
      <c r="AM79" s="1068" t="s">
        <v>1058</v>
      </c>
      <c r="AN79" s="1069">
        <f>指定来所日!$C$14</f>
        <v>45523</v>
      </c>
      <c r="AO79" s="1071">
        <f>指定来所日!$D$14</f>
        <v>45553</v>
      </c>
      <c r="AP79" s="1071">
        <f>指定来所日!$E$14</f>
        <v>45586</v>
      </c>
      <c r="AQ79" s="1071">
        <f>指定来所日!$F$14</f>
        <v>45616</v>
      </c>
      <c r="AR79" s="1071">
        <f>指定来所日!$G$14</f>
        <v>45645</v>
      </c>
      <c r="AS79" s="1071"/>
      <c r="AT79" s="107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row>
    <row r="80" spans="1:102" ht="24.95" customHeight="1">
      <c r="A80" s="21"/>
      <c r="B80" s="2701"/>
      <c r="C80" s="2709" t="s">
        <v>232</v>
      </c>
      <c r="D80" s="1151"/>
      <c r="E80" s="1152"/>
      <c r="F80" s="1152"/>
      <c r="G80" s="1152"/>
      <c r="H80" s="1152"/>
      <c r="I80" s="1152"/>
      <c r="J80" s="1152"/>
      <c r="K80" s="1152"/>
      <c r="L80" s="1152"/>
      <c r="M80" s="1152"/>
      <c r="N80" s="1152"/>
      <c r="O80" s="1152"/>
      <c r="P80" s="1152"/>
      <c r="Q80" s="1152"/>
      <c r="R80" s="1152"/>
      <c r="S80" s="1152"/>
      <c r="T80" s="1152"/>
      <c r="U80" s="1152"/>
      <c r="V80" s="1152"/>
      <c r="W80" s="1152"/>
      <c r="X80" s="1152"/>
      <c r="Y80" s="1152"/>
      <c r="Z80" s="1152"/>
      <c r="AA80" s="1152"/>
      <c r="AB80" s="1152"/>
      <c r="AC80" s="1152"/>
      <c r="AD80" s="1152"/>
      <c r="AE80" s="1152"/>
      <c r="AF80" s="1152"/>
      <c r="AG80" s="1152"/>
      <c r="AH80" s="1165"/>
      <c r="AI80" s="2699" t="s">
        <v>1034</v>
      </c>
      <c r="AJ80" s="21"/>
      <c r="AK80" s="21"/>
      <c r="AL80" s="21"/>
      <c r="AM80" s="1068" t="s">
        <v>817</v>
      </c>
      <c r="AN80" s="1069">
        <f>指定来所日!$C$15</f>
        <v>45524</v>
      </c>
      <c r="AO80" s="1071">
        <f>指定来所日!$D$15</f>
        <v>45554</v>
      </c>
      <c r="AP80" s="1071">
        <f>指定来所日!$E$15</f>
        <v>45583</v>
      </c>
      <c r="AQ80" s="1071">
        <f>指定来所日!$F$15</f>
        <v>45618</v>
      </c>
      <c r="AR80" s="1071">
        <f>指定来所日!$G$15</f>
        <v>45644</v>
      </c>
      <c r="AS80" s="1071"/>
      <c r="AT80" s="107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row>
    <row r="81" spans="1:89" ht="24.95" customHeight="1" thickBot="1">
      <c r="A81" s="21"/>
      <c r="B81" s="2701"/>
      <c r="C81" s="2691"/>
      <c r="D81" s="1154"/>
      <c r="E81" s="1155"/>
      <c r="F81" s="1155"/>
      <c r="G81" s="1155"/>
      <c r="H81" s="1155"/>
      <c r="I81" s="1155"/>
      <c r="J81" s="1155"/>
      <c r="K81" s="1155"/>
      <c r="L81" s="1155"/>
      <c r="M81" s="1155"/>
      <c r="N81" s="1155"/>
      <c r="O81" s="1155"/>
      <c r="P81" s="1155"/>
      <c r="Q81" s="1155"/>
      <c r="R81" s="1155"/>
      <c r="S81" s="1155"/>
      <c r="T81" s="1155"/>
      <c r="U81" s="1155"/>
      <c r="V81" s="1155"/>
      <c r="W81" s="1155"/>
      <c r="X81" s="1155"/>
      <c r="Y81" s="1155"/>
      <c r="Z81" s="1155"/>
      <c r="AA81" s="1155"/>
      <c r="AB81" s="1155"/>
      <c r="AC81" s="1155"/>
      <c r="AD81" s="1155"/>
      <c r="AE81" s="1155"/>
      <c r="AF81" s="1155"/>
      <c r="AG81" s="1155"/>
      <c r="AH81" s="1166"/>
      <c r="AI81" s="2700"/>
      <c r="AJ81" s="21"/>
      <c r="AK81" s="21"/>
      <c r="AL81" s="21"/>
      <c r="AM81" s="1068" t="s">
        <v>818</v>
      </c>
      <c r="AN81" s="1069">
        <f>指定来所日!$C$16</f>
        <v>45525</v>
      </c>
      <c r="AO81" s="1071">
        <f>指定来所日!$D$16</f>
        <v>45555</v>
      </c>
      <c r="AP81" s="1071">
        <f>指定来所日!$E$16</f>
        <v>45587</v>
      </c>
      <c r="AQ81" s="1071">
        <f>指定来所日!$F$16</f>
        <v>45615</v>
      </c>
      <c r="AR81" s="1071">
        <f>指定来所日!$G$16</f>
        <v>45646</v>
      </c>
      <c r="AS81" s="1071"/>
      <c r="AT81" s="107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row>
    <row r="82" spans="1:89" ht="24.95" customHeight="1" thickBot="1">
      <c r="A82" s="21"/>
      <c r="B82" s="2702"/>
      <c r="C82" s="2692"/>
      <c r="D82" s="1157"/>
      <c r="E82" s="1158"/>
      <c r="F82" s="1158"/>
      <c r="G82" s="1158"/>
      <c r="H82" s="1158"/>
      <c r="I82" s="1158"/>
      <c r="J82" s="1158"/>
      <c r="K82" s="1158"/>
      <c r="L82" s="1158"/>
      <c r="M82" s="1158"/>
      <c r="N82" s="1158"/>
      <c r="O82" s="1158"/>
      <c r="P82" s="1158"/>
      <c r="Q82" s="1158"/>
      <c r="R82" s="1158"/>
      <c r="S82" s="1158"/>
      <c r="T82" s="1158"/>
      <c r="U82" s="1158"/>
      <c r="V82" s="1158"/>
      <c r="W82" s="1158"/>
      <c r="X82" s="1158"/>
      <c r="Y82" s="1158"/>
      <c r="Z82" s="1158"/>
      <c r="AA82" s="1158"/>
      <c r="AB82" s="1158"/>
      <c r="AC82" s="1158"/>
      <c r="AD82" s="1158"/>
      <c r="AE82" s="1158"/>
      <c r="AF82" s="1158"/>
      <c r="AG82" s="1158"/>
      <c r="AH82" s="1167"/>
      <c r="AI82" s="1145">
        <f>SUM(D80:AH82)</f>
        <v>0</v>
      </c>
      <c r="AJ82" s="21"/>
      <c r="AK82" s="21"/>
      <c r="AL82" s="21"/>
      <c r="AM82" s="1068" t="s">
        <v>819</v>
      </c>
      <c r="AN82" s="1069">
        <f>指定来所日!$C$16</f>
        <v>45525</v>
      </c>
      <c r="AO82" s="1071">
        <f>指定来所日!$D$16</f>
        <v>45555</v>
      </c>
      <c r="AP82" s="1071">
        <f>指定来所日!$E$16</f>
        <v>45587</v>
      </c>
      <c r="AQ82" s="1071">
        <f>指定来所日!$F$16</f>
        <v>45615</v>
      </c>
      <c r="AR82" s="1071">
        <f>指定来所日!$G$16</f>
        <v>45646</v>
      </c>
      <c r="AS82" s="1071"/>
      <c r="AT82" s="107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row>
    <row r="83" spans="1:89" ht="7.5" customHeight="1">
      <c r="A83" s="21"/>
      <c r="B83" s="166"/>
      <c r="C83" s="166"/>
      <c r="D83" s="1073">
        <f>IF(COUNT(D80:D82)&gt;0,1,0)</f>
        <v>0</v>
      </c>
      <c r="E83" s="1073">
        <f t="shared" ref="E83:AH83" si="10">IF(COUNT(E80:E82)&gt;0,1,0)</f>
        <v>0</v>
      </c>
      <c r="F83" s="1073">
        <f t="shared" si="10"/>
        <v>0</v>
      </c>
      <c r="G83" s="1073">
        <f t="shared" si="10"/>
        <v>0</v>
      </c>
      <c r="H83" s="1073">
        <f t="shared" si="10"/>
        <v>0</v>
      </c>
      <c r="I83" s="1073">
        <f t="shared" si="10"/>
        <v>0</v>
      </c>
      <c r="J83" s="1073">
        <f t="shared" si="10"/>
        <v>0</v>
      </c>
      <c r="K83" s="1073">
        <f t="shared" si="10"/>
        <v>0</v>
      </c>
      <c r="L83" s="1073">
        <f t="shared" si="10"/>
        <v>0</v>
      </c>
      <c r="M83" s="1073">
        <f t="shared" si="10"/>
        <v>0</v>
      </c>
      <c r="N83" s="1073">
        <f t="shared" si="10"/>
        <v>0</v>
      </c>
      <c r="O83" s="1073">
        <f t="shared" si="10"/>
        <v>0</v>
      </c>
      <c r="P83" s="1073">
        <f t="shared" si="10"/>
        <v>0</v>
      </c>
      <c r="Q83" s="1073">
        <f t="shared" si="10"/>
        <v>0</v>
      </c>
      <c r="R83" s="1073">
        <f t="shared" si="10"/>
        <v>0</v>
      </c>
      <c r="S83" s="1073">
        <f t="shared" si="10"/>
        <v>0</v>
      </c>
      <c r="T83" s="1073">
        <f t="shared" si="10"/>
        <v>0</v>
      </c>
      <c r="U83" s="1073">
        <f t="shared" si="10"/>
        <v>0</v>
      </c>
      <c r="V83" s="1073">
        <f t="shared" si="10"/>
        <v>0</v>
      </c>
      <c r="W83" s="1073">
        <f t="shared" si="10"/>
        <v>0</v>
      </c>
      <c r="X83" s="1073">
        <f t="shared" si="10"/>
        <v>0</v>
      </c>
      <c r="Y83" s="1073">
        <f t="shared" si="10"/>
        <v>0</v>
      </c>
      <c r="Z83" s="1073">
        <f t="shared" si="10"/>
        <v>0</v>
      </c>
      <c r="AA83" s="1073">
        <f t="shared" si="10"/>
        <v>0</v>
      </c>
      <c r="AB83" s="1073">
        <f t="shared" si="10"/>
        <v>0</v>
      </c>
      <c r="AC83" s="1073">
        <f t="shared" si="10"/>
        <v>0</v>
      </c>
      <c r="AD83" s="1073">
        <f t="shared" si="10"/>
        <v>0</v>
      </c>
      <c r="AE83" s="1073">
        <f t="shared" si="10"/>
        <v>0</v>
      </c>
      <c r="AF83" s="1073">
        <f t="shared" si="10"/>
        <v>0</v>
      </c>
      <c r="AG83" s="1073">
        <f t="shared" si="10"/>
        <v>0</v>
      </c>
      <c r="AH83" s="1073">
        <f t="shared" si="10"/>
        <v>0</v>
      </c>
      <c r="AI83" s="1026"/>
      <c r="AJ83" s="1068">
        <f>SUM(D83:AH83)</f>
        <v>0</v>
      </c>
      <c r="AK83" s="21"/>
      <c r="AL83" s="21"/>
      <c r="AM83" s="1068" t="s">
        <v>1161</v>
      </c>
      <c r="AN83" s="1069">
        <f>指定来所日!$C$17</f>
        <v>45526</v>
      </c>
      <c r="AO83" s="1071">
        <f>指定来所日!$D$17</f>
        <v>45560</v>
      </c>
      <c r="AP83" s="1071">
        <f>指定来所日!$E$17</f>
        <v>45589</v>
      </c>
      <c r="AQ83" s="1071">
        <f>指定来所日!$F$17</f>
        <v>45614</v>
      </c>
      <c r="AR83" s="1071">
        <f>指定来所日!$G$17</f>
        <v>45649</v>
      </c>
      <c r="AS83" s="1071"/>
      <c r="AT83" s="107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row>
    <row r="84" spans="1:89" ht="30" customHeight="1">
      <c r="A84" s="21"/>
      <c r="B84" s="2710" t="s">
        <v>1037</v>
      </c>
      <c r="C84" s="1106" t="s">
        <v>1025</v>
      </c>
      <c r="D84" s="1035">
        <f>AQ12</f>
        <v>45614</v>
      </c>
      <c r="E84" s="1036">
        <f>IF($D$84="","",IF($D$84+1&lt;=$AQ$13,$D$84+1,""))</f>
        <v>45615</v>
      </c>
      <c r="F84" s="1036">
        <f>IF($D$84="","",IF($D$84+2&lt;=$AQ$13,$D$84+2,""))</f>
        <v>45616</v>
      </c>
      <c r="G84" s="1036">
        <f>IF($D$84="","",IF($D$84+3&lt;=$AQ$13,$D$84+3,""))</f>
        <v>45617</v>
      </c>
      <c r="H84" s="1036">
        <f>IF($D$84="","",IF($D$84+4&lt;=$AQ$13,$D$84+4,""))</f>
        <v>45618</v>
      </c>
      <c r="I84" s="1036">
        <f>IF($D$84="","",IF($D$84+5&lt;=$AQ$13,$D$84+5,""))</f>
        <v>45619</v>
      </c>
      <c r="J84" s="1036">
        <f>IF($D$84="","",IF($D$84+6&lt;=$AQ$13,$D$84+6,""))</f>
        <v>45620</v>
      </c>
      <c r="K84" s="1036">
        <f>IF($D$84="","",IF($D$84+7&lt;=$AQ$13,$D$84+7,""))</f>
        <v>45621</v>
      </c>
      <c r="L84" s="1036">
        <f>IF($D$84="","",IF($D$84+8&lt;=$AQ$13,$D$84+8,""))</f>
        <v>45622</v>
      </c>
      <c r="M84" s="1036">
        <f>IF($D$84="","",IF($D$84+9&lt;=$AQ$13,$D$84+9,""))</f>
        <v>45623</v>
      </c>
      <c r="N84" s="1036">
        <f>IF($D$84="","",IF($D$84+10&lt;=$AQ$13,$D$84+10,""))</f>
        <v>45624</v>
      </c>
      <c r="O84" s="1036">
        <f>IF($D$84="","",IF($D$84+11&lt;=$AQ$13,$D$84+11,""))</f>
        <v>45625</v>
      </c>
      <c r="P84" s="1036">
        <f>IF($D$84="","",IF($D$84+12&lt;=$AQ$13,$D$84+12,""))</f>
        <v>45626</v>
      </c>
      <c r="Q84" s="1036">
        <f>IF($D$84="","",IF($D$84+13&lt;=$AQ$13,$D$84+13,""))</f>
        <v>45627</v>
      </c>
      <c r="R84" s="1036">
        <f>IF($D$84="","",IF($D$84+14&lt;=$AQ$13,$D$84+14,""))</f>
        <v>45628</v>
      </c>
      <c r="S84" s="1036">
        <f>IF($D$84="","",IF($D$84+15&lt;=$AQ$13,$D$84+15,""))</f>
        <v>45629</v>
      </c>
      <c r="T84" s="1036">
        <f>IF($D$84="","",IF($D$84+16&lt;=$AQ$13,$D$84+16,""))</f>
        <v>45630</v>
      </c>
      <c r="U84" s="1036">
        <f>IF($D$84="","",IF($D$84+17&lt;=$AQ$13,$D$84+17,""))</f>
        <v>45631</v>
      </c>
      <c r="V84" s="1036">
        <f>IF($D$84="","",IF($D$84+18&lt;=$AQ$13,$D$84+18,""))</f>
        <v>45632</v>
      </c>
      <c r="W84" s="1036">
        <f>IF($D$84="","",IF($D$84+19&lt;=$AQ$13,$D$84+19,""))</f>
        <v>45633</v>
      </c>
      <c r="X84" s="1036">
        <f>IF($D$84="","",IF($D$84+20&lt;=$AQ$13,$D$84+20,""))</f>
        <v>45634</v>
      </c>
      <c r="Y84" s="1036">
        <f>IF($D$84="","",IF($D$84+21&lt;=$AQ$13,$D$84+21,""))</f>
        <v>45635</v>
      </c>
      <c r="Z84" s="1036">
        <f>IF($D$84="","",IF($D$84+22&lt;=$AQ$13,$D$84+22,""))</f>
        <v>45636</v>
      </c>
      <c r="AA84" s="1036">
        <f>IF($D$84="","",IF($D$84+23&lt;=$AQ$13,$D$84+23,""))</f>
        <v>45637</v>
      </c>
      <c r="AB84" s="1036">
        <f>IF($D$84="","",IF($D$84+24&lt;=$AQ$13,$D$84+24,""))</f>
        <v>45638</v>
      </c>
      <c r="AC84" s="1036">
        <f>IF($D$84="","",IF($D$84+25&lt;=$AQ$13,$D$84+25,""))</f>
        <v>45639</v>
      </c>
      <c r="AD84" s="1036">
        <f>IF($D$84="","",IF($D$84+26&lt;=$AQ$13,$D$84+26,""))</f>
        <v>45640</v>
      </c>
      <c r="AE84" s="1036">
        <f>IF($D$84="","",IF($D$84+27&lt;=$AQ$13,$D$84+27,""))</f>
        <v>45641</v>
      </c>
      <c r="AF84" s="1036">
        <f>IF($D$84="","",IF($D$84+28&lt;=$AQ$13,$D$84+28,""))</f>
        <v>45642</v>
      </c>
      <c r="AG84" s="1036">
        <f>IF($D$84="","",IF($D$84+29&lt;=$AQ$13,$D$84+29,""))</f>
        <v>45643</v>
      </c>
      <c r="AH84" s="1037" t="str">
        <f>IF($D$84="","",IF($D$84+30&lt;=$AQ$13,$D$84+30,""))</f>
        <v/>
      </c>
      <c r="AI84" s="1026"/>
      <c r="AJ84" s="21"/>
      <c r="AK84" s="21"/>
      <c r="AL84" s="21"/>
      <c r="AM84" s="1068" t="s">
        <v>825</v>
      </c>
      <c r="AN84" s="1069">
        <f>指定来所日!$C$18</f>
        <v>45527</v>
      </c>
      <c r="AO84" s="1071">
        <f>指定来所日!$D$18</f>
        <v>45559</v>
      </c>
      <c r="AP84" s="1071">
        <f>指定来所日!$E$18</f>
        <v>45588</v>
      </c>
      <c r="AQ84" s="1071">
        <f>指定来所日!$F$18</f>
        <v>45617</v>
      </c>
      <c r="AR84" s="1071">
        <f>指定来所日!$G$18</f>
        <v>45650</v>
      </c>
      <c r="AS84" s="1071"/>
      <c r="AT84" s="107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row>
    <row r="85" spans="1:89" ht="20.100000000000001" customHeight="1">
      <c r="A85" s="21"/>
      <c r="B85" s="2710"/>
      <c r="C85" s="1107" t="s">
        <v>130</v>
      </c>
      <c r="D85" s="1172" t="str">
        <f t="shared" ref="D85:AH85" si="11">TEXT(D84,"aaa")</f>
        <v>月</v>
      </c>
      <c r="E85" s="1173" t="str">
        <f t="shared" si="11"/>
        <v>火</v>
      </c>
      <c r="F85" s="1173" t="str">
        <f t="shared" si="11"/>
        <v>水</v>
      </c>
      <c r="G85" s="1173" t="str">
        <f t="shared" si="11"/>
        <v>木</v>
      </c>
      <c r="H85" s="1173" t="str">
        <f t="shared" si="11"/>
        <v>金</v>
      </c>
      <c r="I85" s="1173" t="str">
        <f t="shared" si="11"/>
        <v>土</v>
      </c>
      <c r="J85" s="1173" t="str">
        <f t="shared" si="11"/>
        <v>日</v>
      </c>
      <c r="K85" s="1173" t="str">
        <f t="shared" si="11"/>
        <v>月</v>
      </c>
      <c r="L85" s="1173" t="str">
        <f t="shared" si="11"/>
        <v>火</v>
      </c>
      <c r="M85" s="1173" t="str">
        <f t="shared" si="11"/>
        <v>水</v>
      </c>
      <c r="N85" s="1173" t="str">
        <f t="shared" si="11"/>
        <v>木</v>
      </c>
      <c r="O85" s="1173" t="str">
        <f t="shared" si="11"/>
        <v>金</v>
      </c>
      <c r="P85" s="1173" t="str">
        <f t="shared" si="11"/>
        <v>土</v>
      </c>
      <c r="Q85" s="1173" t="str">
        <f t="shared" si="11"/>
        <v>日</v>
      </c>
      <c r="R85" s="1173" t="str">
        <f t="shared" si="11"/>
        <v>月</v>
      </c>
      <c r="S85" s="1173" t="str">
        <f t="shared" si="11"/>
        <v>火</v>
      </c>
      <c r="T85" s="1173" t="str">
        <f t="shared" si="11"/>
        <v>水</v>
      </c>
      <c r="U85" s="1173" t="str">
        <f t="shared" si="11"/>
        <v>木</v>
      </c>
      <c r="V85" s="1173" t="str">
        <f t="shared" si="11"/>
        <v>金</v>
      </c>
      <c r="W85" s="1173" t="str">
        <f t="shared" si="11"/>
        <v>土</v>
      </c>
      <c r="X85" s="1173" t="str">
        <f t="shared" si="11"/>
        <v>日</v>
      </c>
      <c r="Y85" s="1173" t="str">
        <f t="shared" si="11"/>
        <v>月</v>
      </c>
      <c r="Z85" s="1173" t="str">
        <f t="shared" si="11"/>
        <v>火</v>
      </c>
      <c r="AA85" s="1173" t="str">
        <f t="shared" si="11"/>
        <v>水</v>
      </c>
      <c r="AB85" s="1173" t="str">
        <f t="shared" si="11"/>
        <v>木</v>
      </c>
      <c r="AC85" s="1173" t="str">
        <f t="shared" si="11"/>
        <v>金</v>
      </c>
      <c r="AD85" s="1173" t="str">
        <f t="shared" si="11"/>
        <v>土</v>
      </c>
      <c r="AE85" s="1173" t="str">
        <f t="shared" si="11"/>
        <v>日</v>
      </c>
      <c r="AF85" s="1173" t="str">
        <f t="shared" si="11"/>
        <v>月</v>
      </c>
      <c r="AG85" s="1173" t="str">
        <f t="shared" si="11"/>
        <v>火</v>
      </c>
      <c r="AH85" s="1174" t="str">
        <f t="shared" si="11"/>
        <v/>
      </c>
      <c r="AI85" s="1026"/>
      <c r="AJ85" s="21"/>
      <c r="AK85" s="21"/>
      <c r="AL85" s="21"/>
      <c r="AM85" s="1068" t="s">
        <v>826</v>
      </c>
      <c r="AN85" s="1069">
        <f>指定来所日!$C$18</f>
        <v>45527</v>
      </c>
      <c r="AO85" s="1071">
        <f>指定来所日!$D$18</f>
        <v>45559</v>
      </c>
      <c r="AP85" s="1071">
        <f>指定来所日!$E$18</f>
        <v>45588</v>
      </c>
      <c r="AQ85" s="1071">
        <f>指定来所日!$F$18</f>
        <v>45617</v>
      </c>
      <c r="AR85" s="1071">
        <f>指定来所日!$G$18</f>
        <v>45650</v>
      </c>
      <c r="AS85" s="1071"/>
      <c r="AT85" s="107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row>
    <row r="86" spans="1:89" ht="24.95" customHeight="1">
      <c r="A86" s="21"/>
      <c r="B86" s="2710"/>
      <c r="C86" s="1042"/>
      <c r="D86" s="2711" t="str">
        <f t="shared" ref="D86:AH86" si="12">IF(OR(D84&lt;&gt;$L$152,D84=""),"","ハローワーク来所日④")</f>
        <v/>
      </c>
      <c r="E86" s="2714" t="str">
        <f t="shared" si="12"/>
        <v/>
      </c>
      <c r="F86" s="2679" t="str">
        <f t="shared" si="12"/>
        <v/>
      </c>
      <c r="G86" s="2679" t="str">
        <f t="shared" si="12"/>
        <v/>
      </c>
      <c r="H86" s="2679" t="str">
        <f t="shared" si="12"/>
        <v/>
      </c>
      <c r="I86" s="2679" t="str">
        <f t="shared" si="12"/>
        <v/>
      </c>
      <c r="J86" s="2679" t="str">
        <f t="shared" si="12"/>
        <v/>
      </c>
      <c r="K86" s="2681" t="str">
        <f t="shared" si="12"/>
        <v/>
      </c>
      <c r="L86" s="2679" t="str">
        <f t="shared" si="12"/>
        <v/>
      </c>
      <c r="M86" s="2679" t="str">
        <f t="shared" si="12"/>
        <v/>
      </c>
      <c r="N86" s="2679" t="str">
        <f t="shared" si="12"/>
        <v/>
      </c>
      <c r="O86" s="2679" t="str">
        <f t="shared" si="12"/>
        <v/>
      </c>
      <c r="P86" s="2679" t="str">
        <f t="shared" si="12"/>
        <v/>
      </c>
      <c r="Q86" s="2679" t="str">
        <f t="shared" si="12"/>
        <v/>
      </c>
      <c r="R86" s="2679" t="str">
        <f t="shared" si="12"/>
        <v/>
      </c>
      <c r="S86" s="2679" t="str">
        <f t="shared" si="12"/>
        <v/>
      </c>
      <c r="T86" s="2679" t="str">
        <f t="shared" si="12"/>
        <v/>
      </c>
      <c r="U86" s="2679" t="str">
        <f t="shared" si="12"/>
        <v/>
      </c>
      <c r="V86" s="2679" t="str">
        <f t="shared" si="12"/>
        <v/>
      </c>
      <c r="W86" s="2679" t="str">
        <f t="shared" si="12"/>
        <v/>
      </c>
      <c r="X86" s="2679" t="str">
        <f t="shared" si="12"/>
        <v/>
      </c>
      <c r="Y86" s="2679" t="str">
        <f t="shared" si="12"/>
        <v/>
      </c>
      <c r="Z86" s="2679" t="str">
        <f t="shared" si="12"/>
        <v/>
      </c>
      <c r="AA86" s="2679" t="str">
        <f t="shared" si="12"/>
        <v/>
      </c>
      <c r="AB86" s="2679" t="str">
        <f t="shared" si="12"/>
        <v/>
      </c>
      <c r="AC86" s="2679" t="str">
        <f t="shared" si="12"/>
        <v/>
      </c>
      <c r="AD86" s="2679" t="str">
        <f t="shared" si="12"/>
        <v/>
      </c>
      <c r="AE86" s="2679" t="str">
        <f t="shared" si="12"/>
        <v/>
      </c>
      <c r="AF86" s="2681" t="str">
        <f t="shared" si="12"/>
        <v/>
      </c>
      <c r="AG86" s="2679" t="str">
        <f t="shared" si="12"/>
        <v/>
      </c>
      <c r="AH86" s="2696" t="str">
        <f t="shared" si="12"/>
        <v/>
      </c>
      <c r="AI86" s="1026"/>
      <c r="AJ86" s="21"/>
      <c r="AK86" s="21"/>
      <c r="AL86" s="21"/>
      <c r="AM86" s="1068" t="s">
        <v>827</v>
      </c>
      <c r="AN86" s="1069">
        <f>指定来所日!$C$18</f>
        <v>45527</v>
      </c>
      <c r="AO86" s="1071">
        <f>指定来所日!$D$18</f>
        <v>45559</v>
      </c>
      <c r="AP86" s="1071">
        <f>指定来所日!$E$18</f>
        <v>45588</v>
      </c>
      <c r="AQ86" s="1071">
        <f>指定来所日!$F$18</f>
        <v>45617</v>
      </c>
      <c r="AR86" s="1071">
        <f>指定来所日!$G$18</f>
        <v>45650</v>
      </c>
      <c r="AS86" s="1071"/>
      <c r="AT86" s="107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row>
    <row r="87" spans="1:89" ht="24.95" customHeight="1">
      <c r="A87" s="21"/>
      <c r="B87" s="2710"/>
      <c r="C87" s="1042"/>
      <c r="D87" s="2712"/>
      <c r="E87" s="2715"/>
      <c r="F87" s="2684"/>
      <c r="G87" s="2684"/>
      <c r="H87" s="2684"/>
      <c r="I87" s="2680"/>
      <c r="J87" s="2680"/>
      <c r="K87" s="2682"/>
      <c r="L87" s="2684"/>
      <c r="M87" s="2680"/>
      <c r="N87" s="2680"/>
      <c r="O87" s="2680"/>
      <c r="P87" s="2680"/>
      <c r="Q87" s="2680"/>
      <c r="R87" s="2684"/>
      <c r="S87" s="2684"/>
      <c r="T87" s="2680"/>
      <c r="U87" s="2680"/>
      <c r="V87" s="2680"/>
      <c r="W87" s="2680"/>
      <c r="X87" s="2680"/>
      <c r="Y87" s="2684"/>
      <c r="Z87" s="2684"/>
      <c r="AA87" s="2680"/>
      <c r="AB87" s="2680"/>
      <c r="AC87" s="2680"/>
      <c r="AD87" s="2680"/>
      <c r="AE87" s="2684"/>
      <c r="AF87" s="2682"/>
      <c r="AG87" s="2684"/>
      <c r="AH87" s="2697"/>
      <c r="AI87" s="1026"/>
      <c r="AJ87" s="21"/>
      <c r="AK87" s="21"/>
      <c r="AL87" s="21"/>
      <c r="AM87" s="1068" t="s">
        <v>829</v>
      </c>
      <c r="AN87" s="1069">
        <f>指定来所日!$C$18</f>
        <v>45527</v>
      </c>
      <c r="AO87" s="1071">
        <f>指定来所日!$D$18</f>
        <v>45559</v>
      </c>
      <c r="AP87" s="1071">
        <f>指定来所日!$E$18</f>
        <v>45588</v>
      </c>
      <c r="AQ87" s="1071">
        <f>指定来所日!$F$18</f>
        <v>45617</v>
      </c>
      <c r="AR87" s="1071">
        <f>指定来所日!$G$18</f>
        <v>45650</v>
      </c>
      <c r="AS87" s="1071"/>
      <c r="AT87" s="107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row>
    <row r="88" spans="1:89" ht="24.95" customHeight="1">
      <c r="A88" s="21"/>
      <c r="B88" s="2710"/>
      <c r="C88" s="1042" t="s">
        <v>131</v>
      </c>
      <c r="D88" s="2712"/>
      <c r="E88" s="2715"/>
      <c r="F88" s="2684"/>
      <c r="G88" s="2684"/>
      <c r="H88" s="2684"/>
      <c r="I88" s="2680"/>
      <c r="J88" s="2680"/>
      <c r="K88" s="2682"/>
      <c r="L88" s="2684"/>
      <c r="M88" s="2680"/>
      <c r="N88" s="2680"/>
      <c r="O88" s="2680"/>
      <c r="P88" s="2680"/>
      <c r="Q88" s="2680"/>
      <c r="R88" s="2684"/>
      <c r="S88" s="2684"/>
      <c r="T88" s="2680"/>
      <c r="U88" s="2680"/>
      <c r="V88" s="2680"/>
      <c r="W88" s="2680"/>
      <c r="X88" s="2680"/>
      <c r="Y88" s="2684"/>
      <c r="Z88" s="2684"/>
      <c r="AA88" s="2680"/>
      <c r="AB88" s="2680"/>
      <c r="AC88" s="2680"/>
      <c r="AD88" s="2680"/>
      <c r="AE88" s="2684"/>
      <c r="AF88" s="2682"/>
      <c r="AG88" s="2684"/>
      <c r="AH88" s="2697"/>
      <c r="AI88" s="1026"/>
      <c r="AJ88" s="21"/>
      <c r="AK88" s="21"/>
      <c r="AL88" s="21"/>
      <c r="AM88" s="1068" t="s">
        <v>831</v>
      </c>
      <c r="AN88" s="1069">
        <f>指定来所日!$C$18</f>
        <v>45527</v>
      </c>
      <c r="AO88" s="1071">
        <f>指定来所日!$D$18</f>
        <v>45559</v>
      </c>
      <c r="AP88" s="1071">
        <f>指定来所日!$E$18</f>
        <v>45588</v>
      </c>
      <c r="AQ88" s="1071">
        <f>指定来所日!$F$18</f>
        <v>45617</v>
      </c>
      <c r="AR88" s="1071">
        <f>指定来所日!$G$18</f>
        <v>45650</v>
      </c>
      <c r="AS88" s="1071"/>
      <c r="AT88" s="107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row>
    <row r="89" spans="1:89" ht="24.95" customHeight="1">
      <c r="A89" s="21"/>
      <c r="B89" s="2710"/>
      <c r="C89" s="1042"/>
      <c r="D89" s="2712"/>
      <c r="E89" s="2715"/>
      <c r="F89" s="2684"/>
      <c r="G89" s="2684"/>
      <c r="H89" s="2684"/>
      <c r="I89" s="2680"/>
      <c r="J89" s="2680"/>
      <c r="K89" s="2682"/>
      <c r="L89" s="2684"/>
      <c r="M89" s="2680"/>
      <c r="N89" s="2680"/>
      <c r="O89" s="2680"/>
      <c r="P89" s="2680"/>
      <c r="Q89" s="2680"/>
      <c r="R89" s="2684"/>
      <c r="S89" s="2684"/>
      <c r="T89" s="2680"/>
      <c r="U89" s="2680"/>
      <c r="V89" s="2680"/>
      <c r="W89" s="2680"/>
      <c r="X89" s="2680"/>
      <c r="Y89" s="2684"/>
      <c r="Z89" s="2684"/>
      <c r="AA89" s="2680"/>
      <c r="AB89" s="2680"/>
      <c r="AC89" s="2680"/>
      <c r="AD89" s="2680"/>
      <c r="AE89" s="2684"/>
      <c r="AF89" s="2682"/>
      <c r="AG89" s="2684"/>
      <c r="AH89" s="2697"/>
      <c r="AI89" s="1026"/>
      <c r="AJ89" s="21"/>
      <c r="AK89" s="21"/>
      <c r="AL89" s="21"/>
      <c r="AM89" s="1068" t="s">
        <v>832</v>
      </c>
      <c r="AN89" s="1069">
        <f>指定来所日!$C$17</f>
        <v>45526</v>
      </c>
      <c r="AO89" s="1071">
        <f>指定来所日!$D$17</f>
        <v>45560</v>
      </c>
      <c r="AP89" s="1071">
        <f>指定来所日!$E$17</f>
        <v>45589</v>
      </c>
      <c r="AQ89" s="1071">
        <f>指定来所日!$F$17</f>
        <v>45614</v>
      </c>
      <c r="AR89" s="1071">
        <f>指定来所日!$G$17</f>
        <v>45649</v>
      </c>
      <c r="AS89" s="1071"/>
      <c r="AT89" s="107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row>
    <row r="90" spans="1:89" ht="24.95" customHeight="1">
      <c r="A90" s="21"/>
      <c r="B90" s="2710"/>
      <c r="C90" s="1042" t="s">
        <v>132</v>
      </c>
      <c r="D90" s="2712"/>
      <c r="E90" s="2715"/>
      <c r="F90" s="2684"/>
      <c r="G90" s="2684"/>
      <c r="H90" s="2684"/>
      <c r="I90" s="2680"/>
      <c r="J90" s="2680"/>
      <c r="K90" s="2682"/>
      <c r="L90" s="2684"/>
      <c r="M90" s="2680"/>
      <c r="N90" s="2680"/>
      <c r="O90" s="2680"/>
      <c r="P90" s="2680"/>
      <c r="Q90" s="2680"/>
      <c r="R90" s="2684"/>
      <c r="S90" s="2684"/>
      <c r="T90" s="2680"/>
      <c r="U90" s="2680"/>
      <c r="V90" s="2680"/>
      <c r="W90" s="2680"/>
      <c r="X90" s="2680"/>
      <c r="Y90" s="2684"/>
      <c r="Z90" s="2684"/>
      <c r="AA90" s="2680"/>
      <c r="AB90" s="2680"/>
      <c r="AC90" s="2680"/>
      <c r="AD90" s="2680"/>
      <c r="AE90" s="2684"/>
      <c r="AF90" s="2682"/>
      <c r="AG90" s="2684"/>
      <c r="AH90" s="2697"/>
      <c r="AI90" s="1026"/>
      <c r="AJ90" s="21"/>
      <c r="AK90" s="21"/>
      <c r="AL90" s="21"/>
      <c r="AM90" s="1068" t="s">
        <v>836</v>
      </c>
      <c r="AN90" s="1069">
        <f>指定来所日!$C$18</f>
        <v>45527</v>
      </c>
      <c r="AO90" s="1071">
        <f>指定来所日!$D$18</f>
        <v>45559</v>
      </c>
      <c r="AP90" s="1071">
        <f>指定来所日!$E$18</f>
        <v>45588</v>
      </c>
      <c r="AQ90" s="1071">
        <f>指定来所日!$F$18</f>
        <v>45617</v>
      </c>
      <c r="AR90" s="1071">
        <f>指定来所日!$G$18</f>
        <v>45650</v>
      </c>
      <c r="AS90" s="1071"/>
      <c r="AT90" s="107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row>
    <row r="91" spans="1:89" ht="24.95" customHeight="1">
      <c r="A91" s="21"/>
      <c r="B91" s="2710"/>
      <c r="C91" s="1042"/>
      <c r="D91" s="2712"/>
      <c r="E91" s="2715"/>
      <c r="F91" s="2684"/>
      <c r="G91" s="2684"/>
      <c r="H91" s="2684"/>
      <c r="I91" s="2680"/>
      <c r="J91" s="2680"/>
      <c r="K91" s="2682"/>
      <c r="L91" s="2684"/>
      <c r="M91" s="2680"/>
      <c r="N91" s="2680"/>
      <c r="O91" s="2680"/>
      <c r="P91" s="2680"/>
      <c r="Q91" s="2680"/>
      <c r="R91" s="2684"/>
      <c r="S91" s="2684"/>
      <c r="T91" s="2680"/>
      <c r="U91" s="2680"/>
      <c r="V91" s="2680"/>
      <c r="W91" s="2680"/>
      <c r="X91" s="2680"/>
      <c r="Y91" s="2684"/>
      <c r="Z91" s="2684"/>
      <c r="AA91" s="2680"/>
      <c r="AB91" s="2680"/>
      <c r="AC91" s="2680"/>
      <c r="AD91" s="2680"/>
      <c r="AE91" s="2684"/>
      <c r="AF91" s="2682"/>
      <c r="AG91" s="2684"/>
      <c r="AH91" s="2697"/>
      <c r="AI91" s="1026"/>
      <c r="AJ91" s="21"/>
      <c r="AK91" s="21"/>
      <c r="AL91" s="21"/>
      <c r="AM91" s="1068" t="s">
        <v>727</v>
      </c>
      <c r="AN91" s="1069">
        <f>指定来所日!$C$18</f>
        <v>45527</v>
      </c>
      <c r="AO91" s="1071">
        <f>指定来所日!$D$18</f>
        <v>45559</v>
      </c>
      <c r="AP91" s="1071">
        <f>指定来所日!$E$18</f>
        <v>45588</v>
      </c>
      <c r="AQ91" s="1071">
        <f>指定来所日!$F$18</f>
        <v>45617</v>
      </c>
      <c r="AR91" s="1071">
        <f>指定来所日!$G$18</f>
        <v>45650</v>
      </c>
      <c r="AS91" s="1071"/>
      <c r="AT91" s="107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row>
    <row r="92" spans="1:89" ht="24.95" customHeight="1">
      <c r="A92" s="21"/>
      <c r="B92" s="2710"/>
      <c r="C92" s="1042" t="s">
        <v>133</v>
      </c>
      <c r="D92" s="2712"/>
      <c r="E92" s="2715"/>
      <c r="F92" s="2684"/>
      <c r="G92" s="2684"/>
      <c r="H92" s="2684"/>
      <c r="I92" s="2680"/>
      <c r="J92" s="2680"/>
      <c r="K92" s="2682"/>
      <c r="L92" s="2684"/>
      <c r="M92" s="2680"/>
      <c r="N92" s="2680"/>
      <c r="O92" s="2680"/>
      <c r="P92" s="2680"/>
      <c r="Q92" s="2680"/>
      <c r="R92" s="2684"/>
      <c r="S92" s="2684"/>
      <c r="T92" s="2680"/>
      <c r="U92" s="2680"/>
      <c r="V92" s="2680"/>
      <c r="W92" s="2680"/>
      <c r="X92" s="2680"/>
      <c r="Y92" s="2684"/>
      <c r="Z92" s="2684"/>
      <c r="AA92" s="2680"/>
      <c r="AB92" s="2680"/>
      <c r="AC92" s="2680"/>
      <c r="AD92" s="2680"/>
      <c r="AE92" s="2684"/>
      <c r="AF92" s="2682"/>
      <c r="AG92" s="2684"/>
      <c r="AH92" s="2697"/>
      <c r="AI92" s="1026"/>
      <c r="AJ92" s="21"/>
      <c r="AK92" s="21"/>
      <c r="AL92" s="21"/>
      <c r="AM92" s="1068" t="s">
        <v>843</v>
      </c>
      <c r="AN92" s="1069">
        <f>指定来所日!$C$18</f>
        <v>45527</v>
      </c>
      <c r="AO92" s="1071">
        <f>指定来所日!$D$18</f>
        <v>45559</v>
      </c>
      <c r="AP92" s="1071">
        <f>指定来所日!$E$18</f>
        <v>45588</v>
      </c>
      <c r="AQ92" s="1071">
        <f>指定来所日!$F$18</f>
        <v>45617</v>
      </c>
      <c r="AR92" s="1071">
        <f>指定来所日!$G$18</f>
        <v>45650</v>
      </c>
      <c r="AS92" s="1071"/>
      <c r="AT92" s="107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row>
    <row r="93" spans="1:89" ht="24.95" customHeight="1">
      <c r="A93" s="21"/>
      <c r="B93" s="2710"/>
      <c r="C93" s="1042"/>
      <c r="D93" s="2712"/>
      <c r="E93" s="2715"/>
      <c r="F93" s="2684"/>
      <c r="G93" s="2684"/>
      <c r="H93" s="2684"/>
      <c r="I93" s="2680"/>
      <c r="J93" s="2680"/>
      <c r="K93" s="2682"/>
      <c r="L93" s="2684"/>
      <c r="M93" s="2680"/>
      <c r="N93" s="2680"/>
      <c r="O93" s="2680"/>
      <c r="P93" s="2680"/>
      <c r="Q93" s="2680"/>
      <c r="R93" s="2684"/>
      <c r="S93" s="2684"/>
      <c r="T93" s="2680"/>
      <c r="U93" s="2680"/>
      <c r="V93" s="2680"/>
      <c r="W93" s="2680"/>
      <c r="X93" s="2680"/>
      <c r="Y93" s="2684"/>
      <c r="Z93" s="2684"/>
      <c r="AA93" s="2680"/>
      <c r="AB93" s="2680"/>
      <c r="AC93" s="2680"/>
      <c r="AD93" s="2680"/>
      <c r="AE93" s="2684"/>
      <c r="AF93" s="2682"/>
      <c r="AG93" s="2684"/>
      <c r="AH93" s="2697"/>
      <c r="AI93" s="1026"/>
      <c r="AJ93" s="21"/>
      <c r="AK93" s="21"/>
      <c r="AL93" s="21"/>
      <c r="AM93" s="1068" t="s">
        <v>849</v>
      </c>
      <c r="AN93" s="1069">
        <f>指定来所日!$C$18</f>
        <v>45527</v>
      </c>
      <c r="AO93" s="1071">
        <f>指定来所日!$D$18</f>
        <v>45559</v>
      </c>
      <c r="AP93" s="1071">
        <f>指定来所日!$E$18</f>
        <v>45588</v>
      </c>
      <c r="AQ93" s="1071">
        <f>指定来所日!$F$18</f>
        <v>45617</v>
      </c>
      <c r="AR93" s="1071">
        <f>指定来所日!$G$18</f>
        <v>45650</v>
      </c>
      <c r="AS93" s="1071"/>
      <c r="AT93" s="107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row>
    <row r="94" spans="1:89" ht="24.95" customHeight="1">
      <c r="A94" s="21"/>
      <c r="B94" s="2710"/>
      <c r="C94" s="1042" t="s">
        <v>134</v>
      </c>
      <c r="D94" s="2712"/>
      <c r="E94" s="2715"/>
      <c r="F94" s="2684"/>
      <c r="G94" s="2684"/>
      <c r="H94" s="2684"/>
      <c r="I94" s="2680"/>
      <c r="J94" s="2680"/>
      <c r="K94" s="2682"/>
      <c r="L94" s="2684"/>
      <c r="M94" s="2680"/>
      <c r="N94" s="2680"/>
      <c r="O94" s="2680"/>
      <c r="P94" s="2680"/>
      <c r="Q94" s="2680"/>
      <c r="R94" s="2684"/>
      <c r="S94" s="2684"/>
      <c r="T94" s="2680"/>
      <c r="U94" s="2680"/>
      <c r="V94" s="2680"/>
      <c r="W94" s="2680"/>
      <c r="X94" s="2680"/>
      <c r="Y94" s="2684"/>
      <c r="Z94" s="2684"/>
      <c r="AA94" s="2680"/>
      <c r="AB94" s="2680"/>
      <c r="AC94" s="2680"/>
      <c r="AD94" s="2680"/>
      <c r="AE94" s="2684"/>
      <c r="AF94" s="2682"/>
      <c r="AG94" s="2684"/>
      <c r="AH94" s="2697"/>
      <c r="AI94" s="1026"/>
      <c r="AJ94" s="21"/>
      <c r="AK94" s="21"/>
      <c r="AL94" s="21"/>
      <c r="AM94" s="1068" t="s">
        <v>850</v>
      </c>
      <c r="AN94" s="1069">
        <f>指定来所日!$C$18</f>
        <v>45527</v>
      </c>
      <c r="AO94" s="1071">
        <f>指定来所日!$D$18</f>
        <v>45559</v>
      </c>
      <c r="AP94" s="1071">
        <f>指定来所日!$E$18</f>
        <v>45588</v>
      </c>
      <c r="AQ94" s="1071">
        <f>指定来所日!$F$18</f>
        <v>45617</v>
      </c>
      <c r="AR94" s="1071">
        <f>指定来所日!$G$18</f>
        <v>45650</v>
      </c>
      <c r="AS94" s="1071"/>
      <c r="AT94" s="107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row>
    <row r="95" spans="1:89" ht="24.95" customHeight="1">
      <c r="A95" s="21"/>
      <c r="B95" s="2710"/>
      <c r="C95" s="1042"/>
      <c r="D95" s="2712"/>
      <c r="E95" s="2715"/>
      <c r="F95" s="2684"/>
      <c r="G95" s="2684"/>
      <c r="H95" s="2684"/>
      <c r="I95" s="2680"/>
      <c r="J95" s="2680"/>
      <c r="K95" s="2682"/>
      <c r="L95" s="2684"/>
      <c r="M95" s="2680"/>
      <c r="N95" s="2680"/>
      <c r="O95" s="2680"/>
      <c r="P95" s="2680"/>
      <c r="Q95" s="2680"/>
      <c r="R95" s="2684"/>
      <c r="S95" s="2684"/>
      <c r="T95" s="2680"/>
      <c r="U95" s="2680"/>
      <c r="V95" s="2680"/>
      <c r="W95" s="2680"/>
      <c r="X95" s="2680"/>
      <c r="Y95" s="2684"/>
      <c r="Z95" s="2684"/>
      <c r="AA95" s="2680"/>
      <c r="AB95" s="2680"/>
      <c r="AC95" s="2680"/>
      <c r="AD95" s="2680"/>
      <c r="AE95" s="2684"/>
      <c r="AF95" s="2682"/>
      <c r="AG95" s="2684"/>
      <c r="AH95" s="2697"/>
      <c r="AI95" s="1026"/>
      <c r="AJ95" s="21"/>
      <c r="AK95" s="21"/>
      <c r="AL95" s="21"/>
      <c r="AM95" s="1068" t="s">
        <v>856</v>
      </c>
      <c r="AN95" s="1069">
        <f>指定来所日!$C$18</f>
        <v>45527</v>
      </c>
      <c r="AO95" s="1071">
        <f>指定来所日!$D$18</f>
        <v>45559</v>
      </c>
      <c r="AP95" s="1071">
        <f>指定来所日!$E$18</f>
        <v>45588</v>
      </c>
      <c r="AQ95" s="1071">
        <f>指定来所日!$F$18</f>
        <v>45617</v>
      </c>
      <c r="AR95" s="1071">
        <f>指定来所日!$G$18</f>
        <v>45650</v>
      </c>
      <c r="AS95" s="1071"/>
      <c r="AT95" s="107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row>
    <row r="96" spans="1:89" ht="24.95" customHeight="1">
      <c r="A96" s="21"/>
      <c r="B96" s="2710"/>
      <c r="C96" s="1042"/>
      <c r="D96" s="2713"/>
      <c r="E96" s="2715"/>
      <c r="F96" s="2684"/>
      <c r="G96" s="2684"/>
      <c r="H96" s="2684"/>
      <c r="I96" s="2680"/>
      <c r="J96" s="2680"/>
      <c r="K96" s="2683"/>
      <c r="L96" s="2684"/>
      <c r="M96" s="2680"/>
      <c r="N96" s="2680"/>
      <c r="O96" s="2680"/>
      <c r="P96" s="2680"/>
      <c r="Q96" s="2680"/>
      <c r="R96" s="2684"/>
      <c r="S96" s="2684"/>
      <c r="T96" s="2680"/>
      <c r="U96" s="2680"/>
      <c r="V96" s="2680"/>
      <c r="W96" s="2680"/>
      <c r="X96" s="2680"/>
      <c r="Y96" s="2684"/>
      <c r="Z96" s="2684"/>
      <c r="AA96" s="2680"/>
      <c r="AB96" s="2680"/>
      <c r="AC96" s="2680"/>
      <c r="AD96" s="2680"/>
      <c r="AE96" s="2684"/>
      <c r="AF96" s="2682"/>
      <c r="AG96" s="2684"/>
      <c r="AH96" s="2698"/>
      <c r="AI96" s="1026"/>
      <c r="AJ96" s="21"/>
      <c r="AK96" s="21"/>
      <c r="AL96" s="21"/>
      <c r="AM96" s="1068" t="s">
        <v>862</v>
      </c>
      <c r="AN96" s="1069">
        <f>指定来所日!$C$18</f>
        <v>45527</v>
      </c>
      <c r="AO96" s="1071">
        <f>指定来所日!$D$18</f>
        <v>45559</v>
      </c>
      <c r="AP96" s="1071">
        <f>指定来所日!$E$18</f>
        <v>45588</v>
      </c>
      <c r="AQ96" s="1071">
        <f>指定来所日!$F$18</f>
        <v>45617</v>
      </c>
      <c r="AR96" s="1071">
        <f>指定来所日!$G$18</f>
        <v>45650</v>
      </c>
      <c r="AS96" s="1071"/>
      <c r="AT96" s="107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row>
    <row r="97" spans="1:102" s="1010" customFormat="1" ht="24.95" customHeight="1">
      <c r="A97" s="1068"/>
      <c r="B97" s="2710"/>
      <c r="C97" s="1108" t="s">
        <v>1314</v>
      </c>
      <c r="D97" s="1148"/>
      <c r="E97" s="1149"/>
      <c r="F97" s="1149"/>
      <c r="G97" s="1149"/>
      <c r="H97" s="1149"/>
      <c r="I97" s="1039"/>
      <c r="J97" s="1039"/>
      <c r="K97" s="1168"/>
      <c r="L97" s="1149"/>
      <c r="M97" s="1149"/>
      <c r="N97" s="1149"/>
      <c r="O97" s="1149"/>
      <c r="P97" s="1039"/>
      <c r="Q97" s="1039"/>
      <c r="R97" s="1149"/>
      <c r="S97" s="1149"/>
      <c r="T97" s="1149"/>
      <c r="U97" s="1039"/>
      <c r="V97" s="1039"/>
      <c r="W97" s="1039"/>
      <c r="X97" s="1039"/>
      <c r="Y97" s="1149"/>
      <c r="Z97" s="1149"/>
      <c r="AA97" s="1149"/>
      <c r="AB97" s="1149"/>
      <c r="AC97" s="1039"/>
      <c r="AD97" s="1039"/>
      <c r="AE97" s="1149"/>
      <c r="AF97" s="1168"/>
      <c r="AG97" s="1149"/>
      <c r="AH97" s="1150"/>
      <c r="AI97" s="1144">
        <f>IF(AQ11="","",COUNTA(D97:AH97))</f>
        <v>0</v>
      </c>
      <c r="AJ97" s="1068"/>
      <c r="AK97" s="1068"/>
      <c r="AL97" s="1068"/>
      <c r="AM97" s="1068" t="s">
        <v>865</v>
      </c>
      <c r="AN97" s="1071">
        <f>指定来所日!$C$18</f>
        <v>45527</v>
      </c>
      <c r="AO97" s="1071">
        <f>指定来所日!$D$18</f>
        <v>45559</v>
      </c>
      <c r="AP97" s="1071">
        <f>指定来所日!$E$18</f>
        <v>45588</v>
      </c>
      <c r="AQ97" s="1071">
        <f>指定来所日!$F$18</f>
        <v>45617</v>
      </c>
      <c r="AR97" s="1071">
        <f>指定来所日!$G$18</f>
        <v>45650</v>
      </c>
      <c r="AS97" s="1071"/>
      <c r="AT97" s="1071"/>
      <c r="AU97" s="1068"/>
      <c r="AV97" s="1068"/>
      <c r="AW97" s="1068"/>
      <c r="AX97" s="1068"/>
      <c r="AY97" s="1068"/>
      <c r="AZ97" s="1068"/>
      <c r="BA97" s="1068"/>
      <c r="BB97" s="1068"/>
      <c r="BC97" s="1068"/>
      <c r="BD97" s="1068"/>
      <c r="BE97" s="1068"/>
      <c r="BF97" s="1068"/>
      <c r="BG97" s="1068"/>
      <c r="BH97" s="1068"/>
      <c r="BI97" s="1068"/>
      <c r="BJ97" s="1068"/>
      <c r="BK97" s="1068"/>
      <c r="BL97" s="1068"/>
      <c r="BM97" s="1068"/>
      <c r="BN97" s="1068"/>
      <c r="BO97" s="1068"/>
      <c r="BP97" s="1068"/>
      <c r="BQ97" s="1068"/>
      <c r="BR97" s="1068"/>
      <c r="BS97" s="1068"/>
      <c r="BT97" s="1068"/>
      <c r="BU97" s="1068"/>
      <c r="BV97" s="1068"/>
      <c r="BW97" s="1068"/>
      <c r="BX97" s="1068"/>
      <c r="BY97" s="1068"/>
      <c r="BZ97" s="1068"/>
      <c r="CA97" s="1068"/>
      <c r="CB97" s="1068"/>
      <c r="CC97" s="1068"/>
      <c r="CD97" s="1068"/>
      <c r="CE97" s="1068"/>
      <c r="CF97" s="1068"/>
      <c r="CG97" s="1068"/>
      <c r="CH97" s="1068"/>
      <c r="CI97" s="1068"/>
      <c r="CJ97" s="1068"/>
      <c r="CK97" s="1068"/>
    </row>
    <row r="98" spans="1:102" ht="24.95" customHeight="1">
      <c r="A98" s="21"/>
      <c r="B98" s="2710"/>
      <c r="C98" s="1108" t="s">
        <v>188</v>
      </c>
      <c r="D98" s="1148"/>
      <c r="E98" s="1149"/>
      <c r="F98" s="1149"/>
      <c r="G98" s="1149"/>
      <c r="H98" s="1149"/>
      <c r="I98" s="1039"/>
      <c r="J98" s="1039"/>
      <c r="K98" s="1168"/>
      <c r="L98" s="1149"/>
      <c r="M98" s="1149"/>
      <c r="N98" s="1149"/>
      <c r="O98" s="1149"/>
      <c r="P98" s="1039"/>
      <c r="Q98" s="1039"/>
      <c r="R98" s="1149"/>
      <c r="S98" s="1149"/>
      <c r="T98" s="1149"/>
      <c r="U98" s="1039"/>
      <c r="V98" s="1039"/>
      <c r="W98" s="1039"/>
      <c r="X98" s="1039"/>
      <c r="Y98" s="1149"/>
      <c r="Z98" s="1149"/>
      <c r="AA98" s="1149"/>
      <c r="AB98" s="1149"/>
      <c r="AC98" s="1039"/>
      <c r="AD98" s="1039"/>
      <c r="AE98" s="1149"/>
      <c r="AF98" s="1168"/>
      <c r="AG98" s="1149"/>
      <c r="AH98" s="1150"/>
      <c r="AI98" s="1144">
        <f>IF(AQ12="","",COUNTA(D98:AH98))</f>
        <v>0</v>
      </c>
      <c r="AJ98" s="21"/>
      <c r="AK98" s="21"/>
      <c r="AL98" s="21"/>
      <c r="AM98" s="1068" t="s">
        <v>865</v>
      </c>
      <c r="AN98" s="1069">
        <f>指定来所日!$C$18</f>
        <v>45527</v>
      </c>
      <c r="AO98" s="1071">
        <f>指定来所日!$D$18</f>
        <v>45559</v>
      </c>
      <c r="AP98" s="1071">
        <f>指定来所日!$E$18</f>
        <v>45588</v>
      </c>
      <c r="AQ98" s="1071">
        <f>指定来所日!$F$18</f>
        <v>45617</v>
      </c>
      <c r="AR98" s="1071">
        <f>指定来所日!$G$18</f>
        <v>45650</v>
      </c>
      <c r="AS98" s="1071"/>
      <c r="AT98" s="107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row>
    <row r="99" spans="1:102" ht="24.95" customHeight="1">
      <c r="A99" s="21"/>
      <c r="B99" s="2710"/>
      <c r="C99" s="2690" t="s">
        <v>232</v>
      </c>
      <c r="D99" s="1169"/>
      <c r="E99" s="1170"/>
      <c r="F99" s="1170"/>
      <c r="G99" s="1170"/>
      <c r="H99" s="1170"/>
      <c r="I99" s="1170"/>
      <c r="J99" s="1170"/>
      <c r="K99" s="1170"/>
      <c r="L99" s="1170"/>
      <c r="M99" s="1170"/>
      <c r="N99" s="1170"/>
      <c r="O99" s="1170"/>
      <c r="P99" s="1170"/>
      <c r="Q99" s="1170"/>
      <c r="R99" s="1170"/>
      <c r="S99" s="1170"/>
      <c r="T99" s="1170"/>
      <c r="U99" s="1170"/>
      <c r="V99" s="1170"/>
      <c r="W99" s="1170"/>
      <c r="X99" s="1170"/>
      <c r="Y99" s="1170"/>
      <c r="Z99" s="1170"/>
      <c r="AA99" s="1170"/>
      <c r="AB99" s="1170"/>
      <c r="AC99" s="1170"/>
      <c r="AD99" s="1170"/>
      <c r="AE99" s="1170"/>
      <c r="AF99" s="1170"/>
      <c r="AG99" s="1170"/>
      <c r="AH99" s="1171"/>
      <c r="AI99" s="2699" t="s">
        <v>1034</v>
      </c>
      <c r="AJ99" s="21"/>
      <c r="AK99" s="21"/>
      <c r="AL99" s="21"/>
      <c r="AM99" s="1068" t="s">
        <v>1059</v>
      </c>
      <c r="AN99" s="1069">
        <f>指定来所日!$C$18</f>
        <v>45527</v>
      </c>
      <c r="AO99" s="1071">
        <f>指定来所日!$D$18</f>
        <v>45559</v>
      </c>
      <c r="AP99" s="1071">
        <f>指定来所日!$E$18</f>
        <v>45588</v>
      </c>
      <c r="AQ99" s="1071">
        <f>指定来所日!$F$18</f>
        <v>45617</v>
      </c>
      <c r="AR99" s="1071">
        <f>指定来所日!$G$18</f>
        <v>45650</v>
      </c>
      <c r="AS99" s="1071"/>
      <c r="AT99" s="107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row>
    <row r="100" spans="1:102" ht="24.95" customHeight="1" thickBot="1">
      <c r="A100" s="21"/>
      <c r="B100" s="2710"/>
      <c r="C100" s="2691"/>
      <c r="D100" s="1154"/>
      <c r="E100" s="1155"/>
      <c r="F100" s="1155"/>
      <c r="G100" s="1155"/>
      <c r="H100" s="1155"/>
      <c r="I100" s="1155"/>
      <c r="J100" s="1155"/>
      <c r="K100" s="1155"/>
      <c r="L100" s="1155"/>
      <c r="M100" s="1155"/>
      <c r="N100" s="1155"/>
      <c r="O100" s="1155"/>
      <c r="P100" s="1155"/>
      <c r="Q100" s="1155"/>
      <c r="R100" s="1155"/>
      <c r="S100" s="1155"/>
      <c r="T100" s="1155"/>
      <c r="U100" s="1155"/>
      <c r="V100" s="1155"/>
      <c r="W100" s="1155"/>
      <c r="X100" s="1155"/>
      <c r="Y100" s="1155"/>
      <c r="Z100" s="1155"/>
      <c r="AA100" s="1155"/>
      <c r="AB100" s="1155"/>
      <c r="AC100" s="1155"/>
      <c r="AD100" s="1155"/>
      <c r="AE100" s="1155"/>
      <c r="AF100" s="1155"/>
      <c r="AG100" s="1155"/>
      <c r="AH100" s="1156"/>
      <c r="AI100" s="2700"/>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row>
    <row r="101" spans="1:102" ht="24.95" customHeight="1" thickBot="1">
      <c r="A101" s="21"/>
      <c r="B101" s="2710"/>
      <c r="C101" s="2692"/>
      <c r="D101" s="1157"/>
      <c r="E101" s="1158"/>
      <c r="F101" s="1158"/>
      <c r="G101" s="1158"/>
      <c r="H101" s="1158"/>
      <c r="I101" s="1158"/>
      <c r="J101" s="1158"/>
      <c r="K101" s="1158"/>
      <c r="L101" s="1158"/>
      <c r="M101" s="1158"/>
      <c r="N101" s="1158"/>
      <c r="O101" s="1158"/>
      <c r="P101" s="1158"/>
      <c r="Q101" s="1158"/>
      <c r="R101" s="1158"/>
      <c r="S101" s="1158"/>
      <c r="T101" s="1158"/>
      <c r="U101" s="1158"/>
      <c r="V101" s="1158"/>
      <c r="W101" s="1158"/>
      <c r="X101" s="1158"/>
      <c r="Y101" s="1158"/>
      <c r="Z101" s="1158"/>
      <c r="AA101" s="1158"/>
      <c r="AB101" s="1158"/>
      <c r="AC101" s="1158"/>
      <c r="AD101" s="1158"/>
      <c r="AE101" s="1158"/>
      <c r="AF101" s="1158"/>
      <c r="AG101" s="1158"/>
      <c r="AH101" s="1159"/>
      <c r="AI101" s="1145">
        <f>SUM(D99:AH101)</f>
        <v>0</v>
      </c>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row>
    <row r="102" spans="1:102" ht="7.5" customHeight="1">
      <c r="A102" s="29"/>
      <c r="B102" s="1066"/>
      <c r="C102" s="1024"/>
      <c r="D102" s="1024"/>
      <c r="E102" s="166"/>
      <c r="F102" s="1024"/>
      <c r="G102" s="166"/>
      <c r="H102" s="1024"/>
      <c r="I102" s="166"/>
      <c r="J102" s="1024"/>
      <c r="K102" s="166"/>
      <c r="L102" s="1024"/>
      <c r="M102" s="166"/>
      <c r="N102" s="1024"/>
      <c r="O102" s="166"/>
      <c r="P102" s="1024"/>
      <c r="Q102" s="166"/>
      <c r="R102" s="1024"/>
      <c r="S102" s="166"/>
      <c r="T102" s="1024"/>
      <c r="U102" s="166"/>
      <c r="V102" s="1024"/>
      <c r="W102" s="166"/>
      <c r="X102" s="1024"/>
      <c r="Y102" s="166"/>
      <c r="Z102" s="1024"/>
      <c r="AA102" s="166"/>
      <c r="AB102" s="1024"/>
      <c r="AC102" s="166"/>
      <c r="AD102" s="1024"/>
      <c r="AE102" s="166"/>
      <c r="AF102" s="1024"/>
      <c r="AG102" s="166"/>
      <c r="AH102" s="1024"/>
      <c r="AI102" s="1026"/>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row>
    <row r="103" spans="1:102" ht="30" hidden="1" customHeight="1">
      <c r="A103" s="21"/>
      <c r="B103" s="2701" t="s">
        <v>1038</v>
      </c>
      <c r="C103" s="42" t="s">
        <v>1025</v>
      </c>
      <c r="D103" s="1035">
        <f>AR12</f>
        <v>0</v>
      </c>
      <c r="E103" s="1036">
        <f>IF($D$103="","",D$103+1)</f>
        <v>1</v>
      </c>
      <c r="F103" s="1036">
        <f t="shared" ref="F103:AH103" si="13">IF($D$103="","",E$103+1)</f>
        <v>2</v>
      </c>
      <c r="G103" s="1036">
        <f t="shared" si="13"/>
        <v>3</v>
      </c>
      <c r="H103" s="1036">
        <f t="shared" si="13"/>
        <v>4</v>
      </c>
      <c r="I103" s="1036">
        <f t="shared" si="13"/>
        <v>5</v>
      </c>
      <c r="J103" s="1036">
        <f t="shared" si="13"/>
        <v>6</v>
      </c>
      <c r="K103" s="1036">
        <f t="shared" si="13"/>
        <v>7</v>
      </c>
      <c r="L103" s="1036">
        <f t="shared" si="13"/>
        <v>8</v>
      </c>
      <c r="M103" s="1036">
        <f t="shared" si="13"/>
        <v>9</v>
      </c>
      <c r="N103" s="1036">
        <f t="shared" si="13"/>
        <v>10</v>
      </c>
      <c r="O103" s="1036">
        <f t="shared" si="13"/>
        <v>11</v>
      </c>
      <c r="P103" s="1036">
        <f t="shared" si="13"/>
        <v>12</v>
      </c>
      <c r="Q103" s="1036">
        <f t="shared" si="13"/>
        <v>13</v>
      </c>
      <c r="R103" s="1036">
        <f t="shared" si="13"/>
        <v>14</v>
      </c>
      <c r="S103" s="1036">
        <f t="shared" si="13"/>
        <v>15</v>
      </c>
      <c r="T103" s="1036">
        <f t="shared" si="13"/>
        <v>16</v>
      </c>
      <c r="U103" s="1036">
        <f t="shared" si="13"/>
        <v>17</v>
      </c>
      <c r="V103" s="1036">
        <f t="shared" si="13"/>
        <v>18</v>
      </c>
      <c r="W103" s="1036">
        <f t="shared" si="13"/>
        <v>19</v>
      </c>
      <c r="X103" s="1036">
        <f t="shared" si="13"/>
        <v>20</v>
      </c>
      <c r="Y103" s="1036">
        <f t="shared" si="13"/>
        <v>21</v>
      </c>
      <c r="Z103" s="1036">
        <f t="shared" si="13"/>
        <v>22</v>
      </c>
      <c r="AA103" s="1036">
        <f t="shared" si="13"/>
        <v>23</v>
      </c>
      <c r="AB103" s="1036">
        <f t="shared" si="13"/>
        <v>24</v>
      </c>
      <c r="AC103" s="1036">
        <f t="shared" si="13"/>
        <v>25</v>
      </c>
      <c r="AD103" s="1036">
        <f t="shared" si="13"/>
        <v>26</v>
      </c>
      <c r="AE103" s="1036">
        <f t="shared" si="13"/>
        <v>27</v>
      </c>
      <c r="AF103" s="1036">
        <f t="shared" si="13"/>
        <v>28</v>
      </c>
      <c r="AG103" s="1036">
        <f t="shared" si="13"/>
        <v>29</v>
      </c>
      <c r="AH103" s="1036">
        <f t="shared" si="13"/>
        <v>30</v>
      </c>
      <c r="AI103" s="1026"/>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row>
    <row r="104" spans="1:102" hidden="1">
      <c r="A104" s="21"/>
      <c r="B104" s="2701"/>
      <c r="C104" s="1027" t="s">
        <v>130</v>
      </c>
      <c r="D104" s="1038" t="str">
        <f t="shared" ref="D104:AH104" si="14">TEXT(D103,"aaa")</f>
        <v>土</v>
      </c>
      <c r="E104" s="1039" t="str">
        <f t="shared" si="14"/>
        <v>日</v>
      </c>
      <c r="F104" s="1039" t="str">
        <f t="shared" si="14"/>
        <v>月</v>
      </c>
      <c r="G104" s="1039" t="str">
        <f t="shared" si="14"/>
        <v>火</v>
      </c>
      <c r="H104" s="1039" t="str">
        <f t="shared" si="14"/>
        <v>水</v>
      </c>
      <c r="I104" s="1039" t="str">
        <f t="shared" si="14"/>
        <v>木</v>
      </c>
      <c r="J104" s="1039" t="str">
        <f t="shared" si="14"/>
        <v>金</v>
      </c>
      <c r="K104" s="1060" t="str">
        <f t="shared" si="14"/>
        <v>土</v>
      </c>
      <c r="L104" s="1039" t="str">
        <f t="shared" si="14"/>
        <v>日</v>
      </c>
      <c r="M104" s="1039" t="str">
        <f t="shared" si="14"/>
        <v>月</v>
      </c>
      <c r="N104" s="1039" t="str">
        <f t="shared" si="14"/>
        <v>火</v>
      </c>
      <c r="O104" s="1039" t="str">
        <f t="shared" si="14"/>
        <v>水</v>
      </c>
      <c r="P104" s="1039" t="str">
        <f t="shared" si="14"/>
        <v>木</v>
      </c>
      <c r="Q104" s="1039" t="str">
        <f t="shared" si="14"/>
        <v>金</v>
      </c>
      <c r="R104" s="1039" t="str">
        <f t="shared" si="14"/>
        <v>土</v>
      </c>
      <c r="S104" s="1039" t="str">
        <f t="shared" si="14"/>
        <v>日</v>
      </c>
      <c r="T104" s="1039" t="str">
        <f t="shared" si="14"/>
        <v>月</v>
      </c>
      <c r="U104" s="1039" t="str">
        <f t="shared" si="14"/>
        <v>火</v>
      </c>
      <c r="V104" s="1039" t="str">
        <f t="shared" si="14"/>
        <v>水</v>
      </c>
      <c r="W104" s="1039" t="str">
        <f t="shared" si="14"/>
        <v>木</v>
      </c>
      <c r="X104" s="1039" t="str">
        <f t="shared" si="14"/>
        <v>金</v>
      </c>
      <c r="Y104" s="1039" t="str">
        <f t="shared" si="14"/>
        <v>土</v>
      </c>
      <c r="Z104" s="1039" t="str">
        <f t="shared" si="14"/>
        <v>日</v>
      </c>
      <c r="AA104" s="1039" t="str">
        <f t="shared" si="14"/>
        <v>月</v>
      </c>
      <c r="AB104" s="1039" t="str">
        <f t="shared" si="14"/>
        <v>火</v>
      </c>
      <c r="AC104" s="1039" t="str">
        <f t="shared" si="14"/>
        <v>水</v>
      </c>
      <c r="AD104" s="1039" t="str">
        <f t="shared" si="14"/>
        <v>木</v>
      </c>
      <c r="AE104" s="1039" t="str">
        <f t="shared" si="14"/>
        <v>金</v>
      </c>
      <c r="AF104" s="1039" t="str">
        <f t="shared" si="14"/>
        <v>土</v>
      </c>
      <c r="AG104" s="1039" t="str">
        <f t="shared" si="14"/>
        <v>日</v>
      </c>
      <c r="AH104" s="1040" t="str">
        <f t="shared" si="14"/>
        <v>月</v>
      </c>
      <c r="AI104" s="1026"/>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row>
    <row r="105" spans="1:102" hidden="1">
      <c r="A105" s="21"/>
      <c r="B105" s="2701"/>
      <c r="C105" s="1042"/>
      <c r="D105" s="2703"/>
      <c r="E105" s="2672"/>
      <c r="F105" s="2672"/>
      <c r="G105" s="2672"/>
      <c r="H105" s="2672"/>
      <c r="I105" s="2672"/>
      <c r="J105" s="2672"/>
      <c r="K105" s="2693"/>
      <c r="L105" s="2672"/>
      <c r="M105" s="2672"/>
      <c r="N105" s="2672"/>
      <c r="O105" s="2672"/>
      <c r="P105" s="2672"/>
      <c r="Q105" s="2672"/>
      <c r="R105" s="2672"/>
      <c r="S105" s="2672"/>
      <c r="T105" s="2672"/>
      <c r="U105" s="2672"/>
      <c r="V105" s="2672"/>
      <c r="W105" s="2672"/>
      <c r="X105" s="2672"/>
      <c r="Y105" s="2672"/>
      <c r="Z105" s="2672"/>
      <c r="AA105" s="2672"/>
      <c r="AB105" s="2674"/>
      <c r="AC105" s="2672"/>
      <c r="AD105" s="2675"/>
      <c r="AE105" s="2675"/>
      <c r="AF105" s="2677"/>
      <c r="AG105" s="2685"/>
      <c r="AH105" s="2687"/>
      <c r="AI105" s="1026"/>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row>
    <row r="106" spans="1:102" hidden="1">
      <c r="A106" s="21"/>
      <c r="B106" s="2701"/>
      <c r="C106" s="1042"/>
      <c r="D106" s="2704"/>
      <c r="E106" s="2673"/>
      <c r="F106" s="2673"/>
      <c r="G106" s="2673"/>
      <c r="H106" s="2673"/>
      <c r="I106" s="2673"/>
      <c r="J106" s="2673"/>
      <c r="K106" s="2694"/>
      <c r="L106" s="2673"/>
      <c r="M106" s="2673"/>
      <c r="N106" s="2673"/>
      <c r="O106" s="2673"/>
      <c r="P106" s="2673"/>
      <c r="Q106" s="2673"/>
      <c r="R106" s="2673"/>
      <c r="S106" s="2673"/>
      <c r="T106" s="2673"/>
      <c r="U106" s="2673"/>
      <c r="V106" s="2673"/>
      <c r="W106" s="2673"/>
      <c r="X106" s="2673"/>
      <c r="Y106" s="2673"/>
      <c r="Z106" s="2673"/>
      <c r="AA106" s="2673"/>
      <c r="AB106" s="2673"/>
      <c r="AC106" s="2673"/>
      <c r="AD106" s="2676"/>
      <c r="AE106" s="2676"/>
      <c r="AF106" s="2678"/>
      <c r="AG106" s="2686"/>
      <c r="AH106" s="2688"/>
      <c r="AI106" s="1026"/>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row>
    <row r="107" spans="1:102" hidden="1">
      <c r="A107" s="21"/>
      <c r="B107" s="2701"/>
      <c r="C107" s="1042" t="s">
        <v>131</v>
      </c>
      <c r="D107" s="2704"/>
      <c r="E107" s="2673"/>
      <c r="F107" s="2673"/>
      <c r="G107" s="2673"/>
      <c r="H107" s="2673"/>
      <c r="I107" s="2673"/>
      <c r="J107" s="2673"/>
      <c r="K107" s="2694"/>
      <c r="L107" s="2673"/>
      <c r="M107" s="2673"/>
      <c r="N107" s="2673"/>
      <c r="O107" s="2673"/>
      <c r="P107" s="2673"/>
      <c r="Q107" s="2673"/>
      <c r="R107" s="2673"/>
      <c r="S107" s="2673"/>
      <c r="T107" s="2673"/>
      <c r="U107" s="2673"/>
      <c r="V107" s="2673"/>
      <c r="W107" s="2673"/>
      <c r="X107" s="2673"/>
      <c r="Y107" s="2673"/>
      <c r="Z107" s="2673"/>
      <c r="AA107" s="2673"/>
      <c r="AB107" s="2673"/>
      <c r="AC107" s="2673"/>
      <c r="AD107" s="2676"/>
      <c r="AE107" s="2676"/>
      <c r="AF107" s="2678"/>
      <c r="AG107" s="2686"/>
      <c r="AH107" s="2688"/>
      <c r="AI107" s="1026"/>
      <c r="AJ107" s="21"/>
      <c r="AK107" s="1023"/>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row>
    <row r="108" spans="1:102" hidden="1">
      <c r="A108" s="21"/>
      <c r="B108" s="2701"/>
      <c r="C108" s="1042"/>
      <c r="D108" s="2704"/>
      <c r="E108" s="2673"/>
      <c r="F108" s="2673"/>
      <c r="G108" s="2673"/>
      <c r="H108" s="2673"/>
      <c r="I108" s="2673"/>
      <c r="J108" s="2673"/>
      <c r="K108" s="2694"/>
      <c r="L108" s="2673"/>
      <c r="M108" s="2673"/>
      <c r="N108" s="2673"/>
      <c r="O108" s="2673"/>
      <c r="P108" s="2673"/>
      <c r="Q108" s="2673"/>
      <c r="R108" s="2673"/>
      <c r="S108" s="2673"/>
      <c r="T108" s="2673"/>
      <c r="U108" s="2673"/>
      <c r="V108" s="2673"/>
      <c r="W108" s="2673"/>
      <c r="X108" s="2673"/>
      <c r="Y108" s="2673"/>
      <c r="Z108" s="2673"/>
      <c r="AA108" s="2673"/>
      <c r="AB108" s="2673"/>
      <c r="AC108" s="2673"/>
      <c r="AD108" s="2676"/>
      <c r="AE108" s="2676"/>
      <c r="AF108" s="2678"/>
      <c r="AG108" s="2686"/>
      <c r="AH108" s="2688"/>
      <c r="AI108" s="1026"/>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c r="CW108" s="21"/>
      <c r="CX108" s="21"/>
    </row>
    <row r="109" spans="1:102" hidden="1">
      <c r="A109" s="21"/>
      <c r="B109" s="2701"/>
      <c r="C109" s="1042" t="s">
        <v>132</v>
      </c>
      <c r="D109" s="2704"/>
      <c r="E109" s="2673"/>
      <c r="F109" s="2673"/>
      <c r="G109" s="2673"/>
      <c r="H109" s="2673"/>
      <c r="I109" s="2673"/>
      <c r="J109" s="2673"/>
      <c r="K109" s="2694"/>
      <c r="L109" s="2673"/>
      <c r="M109" s="2673"/>
      <c r="N109" s="2673"/>
      <c r="O109" s="2673"/>
      <c r="P109" s="2673"/>
      <c r="Q109" s="2673"/>
      <c r="R109" s="2673"/>
      <c r="S109" s="2673"/>
      <c r="T109" s="2673"/>
      <c r="U109" s="2673"/>
      <c r="V109" s="2673"/>
      <c r="W109" s="2673"/>
      <c r="X109" s="2673"/>
      <c r="Y109" s="2673"/>
      <c r="Z109" s="2673"/>
      <c r="AA109" s="2673"/>
      <c r="AB109" s="2673"/>
      <c r="AC109" s="2673"/>
      <c r="AD109" s="2676"/>
      <c r="AE109" s="2676"/>
      <c r="AF109" s="2678"/>
      <c r="AG109" s="2686"/>
      <c r="AH109" s="2688"/>
      <c r="AI109" s="1026"/>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c r="CV109" s="21"/>
      <c r="CW109" s="21"/>
      <c r="CX109" s="21"/>
    </row>
    <row r="110" spans="1:102" hidden="1">
      <c r="A110" s="21"/>
      <c r="B110" s="2701"/>
      <c r="C110" s="1042"/>
      <c r="D110" s="2704"/>
      <c r="E110" s="2673"/>
      <c r="F110" s="2673"/>
      <c r="G110" s="2673"/>
      <c r="H110" s="2673"/>
      <c r="I110" s="2673"/>
      <c r="J110" s="2673"/>
      <c r="K110" s="2694"/>
      <c r="L110" s="2673"/>
      <c r="M110" s="2673"/>
      <c r="N110" s="2673"/>
      <c r="O110" s="2673"/>
      <c r="P110" s="2673"/>
      <c r="Q110" s="2673"/>
      <c r="R110" s="2673"/>
      <c r="S110" s="2673"/>
      <c r="T110" s="2673"/>
      <c r="U110" s="2673"/>
      <c r="V110" s="2673"/>
      <c r="W110" s="2673"/>
      <c r="X110" s="2673"/>
      <c r="Y110" s="2673"/>
      <c r="Z110" s="2673"/>
      <c r="AA110" s="2673"/>
      <c r="AB110" s="2673"/>
      <c r="AC110" s="2673"/>
      <c r="AD110" s="2676"/>
      <c r="AE110" s="2676"/>
      <c r="AF110" s="2678"/>
      <c r="AG110" s="2686"/>
      <c r="AH110" s="2688"/>
      <c r="AI110" s="1026"/>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row>
    <row r="111" spans="1:102" hidden="1">
      <c r="A111" s="21"/>
      <c r="B111" s="2701"/>
      <c r="C111" s="1042" t="s">
        <v>133</v>
      </c>
      <c r="D111" s="2704"/>
      <c r="E111" s="2673"/>
      <c r="F111" s="2673"/>
      <c r="G111" s="2673"/>
      <c r="H111" s="2673"/>
      <c r="I111" s="2673"/>
      <c r="J111" s="2673"/>
      <c r="K111" s="2694"/>
      <c r="L111" s="2673"/>
      <c r="M111" s="2673"/>
      <c r="N111" s="2673"/>
      <c r="O111" s="2673"/>
      <c r="P111" s="2673"/>
      <c r="Q111" s="2673"/>
      <c r="R111" s="2673"/>
      <c r="S111" s="2673"/>
      <c r="T111" s="2673"/>
      <c r="U111" s="2673"/>
      <c r="V111" s="2673"/>
      <c r="W111" s="2673"/>
      <c r="X111" s="2673"/>
      <c r="Y111" s="2673"/>
      <c r="Z111" s="2673"/>
      <c r="AA111" s="2673"/>
      <c r="AB111" s="2673"/>
      <c r="AC111" s="2673"/>
      <c r="AD111" s="2676"/>
      <c r="AE111" s="2676"/>
      <c r="AF111" s="2678"/>
      <c r="AG111" s="2686"/>
      <c r="AH111" s="2688"/>
      <c r="AI111" s="1026"/>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c r="CW111" s="21"/>
      <c r="CX111" s="21"/>
    </row>
    <row r="112" spans="1:102" hidden="1">
      <c r="A112" s="21"/>
      <c r="B112" s="2701"/>
      <c r="C112" s="1042"/>
      <c r="D112" s="2704"/>
      <c r="E112" s="2673"/>
      <c r="F112" s="2673"/>
      <c r="G112" s="2673"/>
      <c r="H112" s="2673"/>
      <c r="I112" s="2673"/>
      <c r="J112" s="2673"/>
      <c r="K112" s="2694"/>
      <c r="L112" s="2673"/>
      <c r="M112" s="2673"/>
      <c r="N112" s="2673"/>
      <c r="O112" s="2673"/>
      <c r="P112" s="2673"/>
      <c r="Q112" s="2673"/>
      <c r="R112" s="2673"/>
      <c r="S112" s="2673"/>
      <c r="T112" s="2673"/>
      <c r="U112" s="2673"/>
      <c r="V112" s="2673"/>
      <c r="W112" s="2673"/>
      <c r="X112" s="2673"/>
      <c r="Y112" s="2673"/>
      <c r="Z112" s="2673"/>
      <c r="AA112" s="2673"/>
      <c r="AB112" s="2673"/>
      <c r="AC112" s="2673"/>
      <c r="AD112" s="2676"/>
      <c r="AE112" s="2676"/>
      <c r="AF112" s="2678"/>
      <c r="AG112" s="2686"/>
      <c r="AH112" s="2688"/>
      <c r="AI112" s="1026"/>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row>
    <row r="113" spans="1:102" hidden="1">
      <c r="A113" s="21"/>
      <c r="B113" s="2701"/>
      <c r="C113" s="1042" t="s">
        <v>134</v>
      </c>
      <c r="D113" s="2704"/>
      <c r="E113" s="2673"/>
      <c r="F113" s="2673"/>
      <c r="G113" s="2673"/>
      <c r="H113" s="2673"/>
      <c r="I113" s="2673"/>
      <c r="J113" s="2673"/>
      <c r="K113" s="2694"/>
      <c r="L113" s="2673"/>
      <c r="M113" s="2673"/>
      <c r="N113" s="2673"/>
      <c r="O113" s="2673"/>
      <c r="P113" s="2673"/>
      <c r="Q113" s="2673"/>
      <c r="R113" s="2673"/>
      <c r="S113" s="2673"/>
      <c r="T113" s="2673"/>
      <c r="U113" s="2673"/>
      <c r="V113" s="2673"/>
      <c r="W113" s="2673"/>
      <c r="X113" s="2673"/>
      <c r="Y113" s="2673"/>
      <c r="Z113" s="2673"/>
      <c r="AA113" s="2673"/>
      <c r="AB113" s="2673"/>
      <c r="AC113" s="2673"/>
      <c r="AD113" s="2676"/>
      <c r="AE113" s="2676"/>
      <c r="AF113" s="2678"/>
      <c r="AG113" s="2686"/>
      <c r="AH113" s="2688"/>
      <c r="AI113" s="1026"/>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row>
    <row r="114" spans="1:102" hidden="1">
      <c r="A114" s="21"/>
      <c r="B114" s="2701"/>
      <c r="C114" s="1042"/>
      <c r="D114" s="2704"/>
      <c r="E114" s="2673"/>
      <c r="F114" s="2673"/>
      <c r="G114" s="2673"/>
      <c r="H114" s="2673"/>
      <c r="I114" s="2673"/>
      <c r="J114" s="2673"/>
      <c r="K114" s="2694"/>
      <c r="L114" s="2673"/>
      <c r="M114" s="2673"/>
      <c r="N114" s="2673"/>
      <c r="O114" s="2673"/>
      <c r="P114" s="2673"/>
      <c r="Q114" s="2673"/>
      <c r="R114" s="2673"/>
      <c r="S114" s="2673"/>
      <c r="T114" s="2673"/>
      <c r="U114" s="2673"/>
      <c r="V114" s="2673"/>
      <c r="W114" s="2673"/>
      <c r="X114" s="2673"/>
      <c r="Y114" s="2673"/>
      <c r="Z114" s="2673"/>
      <c r="AA114" s="2673"/>
      <c r="AB114" s="2673"/>
      <c r="AC114" s="2673"/>
      <c r="AD114" s="2676"/>
      <c r="AE114" s="2676"/>
      <c r="AF114" s="2678"/>
      <c r="AG114" s="2686"/>
      <c r="AH114" s="2688"/>
      <c r="AI114" s="1026"/>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row>
    <row r="115" spans="1:102" hidden="1">
      <c r="A115" s="21"/>
      <c r="B115" s="2701"/>
      <c r="C115" s="1042"/>
      <c r="D115" s="2704"/>
      <c r="E115" s="2673"/>
      <c r="F115" s="2673"/>
      <c r="G115" s="2673"/>
      <c r="H115" s="2673"/>
      <c r="I115" s="2673"/>
      <c r="J115" s="2673"/>
      <c r="K115" s="2695"/>
      <c r="L115" s="2673"/>
      <c r="M115" s="2673"/>
      <c r="N115" s="2673"/>
      <c r="O115" s="2673"/>
      <c r="P115" s="2673"/>
      <c r="Q115" s="2673"/>
      <c r="R115" s="2673"/>
      <c r="S115" s="2673"/>
      <c r="T115" s="2673"/>
      <c r="U115" s="2673"/>
      <c r="V115" s="2673"/>
      <c r="W115" s="2673"/>
      <c r="X115" s="2673"/>
      <c r="Y115" s="2673"/>
      <c r="Z115" s="2673"/>
      <c r="AA115" s="2673"/>
      <c r="AB115" s="2673"/>
      <c r="AC115" s="2673"/>
      <c r="AD115" s="2676"/>
      <c r="AE115" s="2676"/>
      <c r="AF115" s="2678"/>
      <c r="AG115" s="2686"/>
      <c r="AH115" s="2689"/>
      <c r="AI115" s="1026"/>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row>
    <row r="116" spans="1:102" ht="14.25" hidden="1">
      <c r="A116" s="21"/>
      <c r="B116" s="2701"/>
      <c r="C116" s="1043" t="s">
        <v>188</v>
      </c>
      <c r="D116" s="1044"/>
      <c r="E116" s="1045"/>
      <c r="F116" s="1045"/>
      <c r="G116" s="1045"/>
      <c r="H116" s="1045"/>
      <c r="I116" s="1046"/>
      <c r="J116" s="1046"/>
      <c r="K116" s="1059"/>
      <c r="L116" s="1045"/>
      <c r="M116" s="1045"/>
      <c r="N116" s="1045"/>
      <c r="O116" s="1045"/>
      <c r="P116" s="1046"/>
      <c r="Q116" s="1046"/>
      <c r="R116" s="1045"/>
      <c r="S116" s="1045"/>
      <c r="T116" s="1045"/>
      <c r="U116" s="1046"/>
      <c r="V116" s="1046"/>
      <c r="W116" s="1046"/>
      <c r="X116" s="1046"/>
      <c r="Y116" s="1045"/>
      <c r="Z116" s="1045"/>
      <c r="AA116" s="1045"/>
      <c r="AB116" s="1045"/>
      <c r="AC116" s="1046"/>
      <c r="AD116" s="1046"/>
      <c r="AE116" s="1045"/>
      <c r="AF116" s="1059"/>
      <c r="AG116" s="1045"/>
      <c r="AH116" s="1047"/>
      <c r="AI116" s="1048" t="str">
        <f>IF(AR12="","",COUNTA(D116:AH116))</f>
        <v/>
      </c>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row>
    <row r="117" spans="1:102" hidden="1">
      <c r="A117" s="21"/>
      <c r="B117" s="2701"/>
      <c r="C117" s="2664" t="s">
        <v>232</v>
      </c>
      <c r="D117" s="1049"/>
      <c r="E117" s="1050"/>
      <c r="F117" s="1050"/>
      <c r="G117" s="1050"/>
      <c r="H117" s="1050"/>
      <c r="I117" s="1050"/>
      <c r="J117" s="1050"/>
      <c r="K117" s="1050"/>
      <c r="L117" s="1050"/>
      <c r="M117" s="1050"/>
      <c r="N117" s="1050"/>
      <c r="O117" s="1050"/>
      <c r="P117" s="1050"/>
      <c r="Q117" s="1050"/>
      <c r="R117" s="1050"/>
      <c r="S117" s="1050"/>
      <c r="T117" s="1050"/>
      <c r="U117" s="1050"/>
      <c r="V117" s="1050"/>
      <c r="W117" s="1050"/>
      <c r="X117" s="1050"/>
      <c r="Y117" s="1050"/>
      <c r="Z117" s="1050"/>
      <c r="AA117" s="1050"/>
      <c r="AB117" s="1050"/>
      <c r="AC117" s="1050"/>
      <c r="AD117" s="1050"/>
      <c r="AE117" s="1050"/>
      <c r="AF117" s="1050"/>
      <c r="AG117" s="1050"/>
      <c r="AH117" s="1051"/>
      <c r="AI117" s="2667" t="s">
        <v>1034</v>
      </c>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row>
    <row r="118" spans="1:102" ht="14.25" hidden="1" thickBot="1">
      <c r="A118" s="21"/>
      <c r="B118" s="2701"/>
      <c r="C118" s="2665"/>
      <c r="D118" s="1052"/>
      <c r="E118" s="1053"/>
      <c r="F118" s="1053"/>
      <c r="G118" s="1053"/>
      <c r="H118" s="1053"/>
      <c r="I118" s="1053"/>
      <c r="J118" s="1053"/>
      <c r="K118" s="1053"/>
      <c r="L118" s="1053"/>
      <c r="M118" s="1053"/>
      <c r="N118" s="1053"/>
      <c r="O118" s="1053"/>
      <c r="P118" s="1053"/>
      <c r="Q118" s="1053"/>
      <c r="R118" s="1053"/>
      <c r="S118" s="1053"/>
      <c r="T118" s="1053"/>
      <c r="U118" s="1053"/>
      <c r="V118" s="1053"/>
      <c r="W118" s="1053"/>
      <c r="X118" s="1053"/>
      <c r="Y118" s="1053"/>
      <c r="Z118" s="1053"/>
      <c r="AA118" s="1053"/>
      <c r="AB118" s="1053"/>
      <c r="AC118" s="1053"/>
      <c r="AD118" s="1053"/>
      <c r="AE118" s="1053"/>
      <c r="AF118" s="1053"/>
      <c r="AG118" s="1053"/>
      <c r="AH118" s="1054"/>
      <c r="AI118" s="2668"/>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row>
    <row r="119" spans="1:102" ht="14.25" hidden="1" thickBot="1">
      <c r="A119" s="21"/>
      <c r="B119" s="2702"/>
      <c r="C119" s="2666"/>
      <c r="D119" s="1055"/>
      <c r="E119" s="1056"/>
      <c r="F119" s="1056"/>
      <c r="G119" s="1056"/>
      <c r="H119" s="1056"/>
      <c r="I119" s="1056"/>
      <c r="J119" s="1056"/>
      <c r="K119" s="1056"/>
      <c r="L119" s="1056"/>
      <c r="M119" s="1056"/>
      <c r="N119" s="1056"/>
      <c r="O119" s="1056"/>
      <c r="P119" s="1056"/>
      <c r="Q119" s="1056"/>
      <c r="R119" s="1056"/>
      <c r="S119" s="1056"/>
      <c r="T119" s="1056"/>
      <c r="U119" s="1056"/>
      <c r="V119" s="1056"/>
      <c r="W119" s="1056"/>
      <c r="X119" s="1056"/>
      <c r="Y119" s="1056"/>
      <c r="Z119" s="1056"/>
      <c r="AA119" s="1056"/>
      <c r="AB119" s="1056"/>
      <c r="AC119" s="1056"/>
      <c r="AD119" s="1056"/>
      <c r="AE119" s="1056"/>
      <c r="AF119" s="1056"/>
      <c r="AG119" s="1056"/>
      <c r="AH119" s="1057"/>
      <c r="AI119" s="1058">
        <f>SUM(D117:AH119)</f>
        <v>0</v>
      </c>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row>
    <row r="120" spans="1:102" hidden="1">
      <c r="A120" s="29"/>
      <c r="B120" s="1061"/>
      <c r="C120" s="1024"/>
      <c r="D120" s="1024"/>
      <c r="E120" s="166"/>
      <c r="F120" s="1024"/>
      <c r="G120" s="166"/>
      <c r="H120" s="1024"/>
      <c r="I120" s="166"/>
      <c r="J120" s="1024"/>
      <c r="K120" s="166"/>
      <c r="L120" s="1024"/>
      <c r="M120" s="166"/>
      <c r="N120" s="1024"/>
      <c r="O120" s="166"/>
      <c r="P120" s="1024"/>
      <c r="Q120" s="166"/>
      <c r="R120" s="1024"/>
      <c r="S120" s="166"/>
      <c r="T120" s="1024"/>
      <c r="U120" s="166"/>
      <c r="V120" s="1024"/>
      <c r="W120" s="166"/>
      <c r="X120" s="1024"/>
      <c r="Y120" s="166"/>
      <c r="Z120" s="1024"/>
      <c r="AA120" s="166"/>
      <c r="AB120" s="1024"/>
      <c r="AC120" s="166"/>
      <c r="AD120" s="1024"/>
      <c r="AE120" s="166"/>
      <c r="AF120" s="1024"/>
      <c r="AG120" s="166"/>
      <c r="AH120" s="1024"/>
      <c r="AI120" s="1026"/>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row>
    <row r="121" spans="1:102" s="1010" customFormat="1" ht="25.5" hidden="1" customHeight="1">
      <c r="A121" s="29"/>
      <c r="B121" s="2716" t="s">
        <v>1046</v>
      </c>
      <c r="C121" s="42" t="s">
        <v>1025</v>
      </c>
      <c r="D121" s="1035">
        <f>AS12</f>
        <v>0</v>
      </c>
      <c r="E121" s="1036">
        <f>IF($D$121="","",D$121+1)</f>
        <v>1</v>
      </c>
      <c r="F121" s="1036">
        <f t="shared" ref="F121:AH121" si="15">IF($D$121="","",E$121+1)</f>
        <v>2</v>
      </c>
      <c r="G121" s="1036">
        <f t="shared" si="15"/>
        <v>3</v>
      </c>
      <c r="H121" s="1036">
        <f t="shared" si="15"/>
        <v>4</v>
      </c>
      <c r="I121" s="1036">
        <f t="shared" si="15"/>
        <v>5</v>
      </c>
      <c r="J121" s="1036">
        <f t="shared" si="15"/>
        <v>6</v>
      </c>
      <c r="K121" s="1036">
        <f t="shared" si="15"/>
        <v>7</v>
      </c>
      <c r="L121" s="1036">
        <f t="shared" si="15"/>
        <v>8</v>
      </c>
      <c r="M121" s="1036">
        <f t="shared" si="15"/>
        <v>9</v>
      </c>
      <c r="N121" s="1036">
        <f t="shared" si="15"/>
        <v>10</v>
      </c>
      <c r="O121" s="1036">
        <f t="shared" si="15"/>
        <v>11</v>
      </c>
      <c r="P121" s="1036">
        <f t="shared" si="15"/>
        <v>12</v>
      </c>
      <c r="Q121" s="1036">
        <f t="shared" si="15"/>
        <v>13</v>
      </c>
      <c r="R121" s="1036">
        <f t="shared" si="15"/>
        <v>14</v>
      </c>
      <c r="S121" s="1036">
        <f t="shared" si="15"/>
        <v>15</v>
      </c>
      <c r="T121" s="1036">
        <f t="shared" si="15"/>
        <v>16</v>
      </c>
      <c r="U121" s="1036">
        <f t="shared" si="15"/>
        <v>17</v>
      </c>
      <c r="V121" s="1036">
        <f t="shared" si="15"/>
        <v>18</v>
      </c>
      <c r="W121" s="1036">
        <f t="shared" si="15"/>
        <v>19</v>
      </c>
      <c r="X121" s="1036">
        <f t="shared" si="15"/>
        <v>20</v>
      </c>
      <c r="Y121" s="1036">
        <f t="shared" si="15"/>
        <v>21</v>
      </c>
      <c r="Z121" s="1036">
        <f t="shared" si="15"/>
        <v>22</v>
      </c>
      <c r="AA121" s="1036">
        <f t="shared" si="15"/>
        <v>23</v>
      </c>
      <c r="AB121" s="1036">
        <f t="shared" si="15"/>
        <v>24</v>
      </c>
      <c r="AC121" s="1036">
        <f t="shared" si="15"/>
        <v>25</v>
      </c>
      <c r="AD121" s="1036">
        <f t="shared" si="15"/>
        <v>26</v>
      </c>
      <c r="AE121" s="1036">
        <f t="shared" si="15"/>
        <v>27</v>
      </c>
      <c r="AF121" s="1036">
        <f t="shared" si="15"/>
        <v>28</v>
      </c>
      <c r="AG121" s="1036">
        <f t="shared" si="15"/>
        <v>29</v>
      </c>
      <c r="AH121" s="1036">
        <f t="shared" si="15"/>
        <v>30</v>
      </c>
      <c r="AI121" s="1065"/>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row>
    <row r="122" spans="1:102" s="1010" customFormat="1" hidden="1">
      <c r="A122" s="29"/>
      <c r="B122" s="2701"/>
      <c r="C122" s="1063" t="s">
        <v>130</v>
      </c>
      <c r="D122" s="1038" t="str">
        <f t="shared" ref="D122:AH122" si="16">TEXT(D121,"aaa")</f>
        <v>土</v>
      </c>
      <c r="E122" s="1039" t="str">
        <f t="shared" si="16"/>
        <v>日</v>
      </c>
      <c r="F122" s="1039" t="str">
        <f t="shared" si="16"/>
        <v>月</v>
      </c>
      <c r="G122" s="1039" t="str">
        <f t="shared" si="16"/>
        <v>火</v>
      </c>
      <c r="H122" s="1039" t="str">
        <f t="shared" si="16"/>
        <v>水</v>
      </c>
      <c r="I122" s="1039" t="str">
        <f t="shared" si="16"/>
        <v>木</v>
      </c>
      <c r="J122" s="1039" t="str">
        <f t="shared" si="16"/>
        <v>金</v>
      </c>
      <c r="K122" s="1060" t="str">
        <f t="shared" si="16"/>
        <v>土</v>
      </c>
      <c r="L122" s="1039" t="str">
        <f t="shared" si="16"/>
        <v>日</v>
      </c>
      <c r="M122" s="1039" t="str">
        <f t="shared" si="16"/>
        <v>月</v>
      </c>
      <c r="N122" s="1039" t="str">
        <f t="shared" si="16"/>
        <v>火</v>
      </c>
      <c r="O122" s="1039" t="str">
        <f t="shared" si="16"/>
        <v>水</v>
      </c>
      <c r="P122" s="1039" t="str">
        <f t="shared" si="16"/>
        <v>木</v>
      </c>
      <c r="Q122" s="1039" t="str">
        <f t="shared" si="16"/>
        <v>金</v>
      </c>
      <c r="R122" s="1039" t="str">
        <f t="shared" si="16"/>
        <v>土</v>
      </c>
      <c r="S122" s="1039" t="str">
        <f t="shared" si="16"/>
        <v>日</v>
      </c>
      <c r="T122" s="1039" t="str">
        <f t="shared" si="16"/>
        <v>月</v>
      </c>
      <c r="U122" s="1039" t="str">
        <f t="shared" si="16"/>
        <v>火</v>
      </c>
      <c r="V122" s="1039" t="str">
        <f t="shared" si="16"/>
        <v>水</v>
      </c>
      <c r="W122" s="1039" t="str">
        <f t="shared" si="16"/>
        <v>木</v>
      </c>
      <c r="X122" s="1039" t="str">
        <f t="shared" si="16"/>
        <v>金</v>
      </c>
      <c r="Y122" s="1039" t="str">
        <f t="shared" si="16"/>
        <v>土</v>
      </c>
      <c r="Z122" s="1039" t="str">
        <f t="shared" si="16"/>
        <v>日</v>
      </c>
      <c r="AA122" s="1039" t="str">
        <f t="shared" si="16"/>
        <v>月</v>
      </c>
      <c r="AB122" s="1039" t="str">
        <f t="shared" si="16"/>
        <v>火</v>
      </c>
      <c r="AC122" s="1039" t="str">
        <f t="shared" si="16"/>
        <v>水</v>
      </c>
      <c r="AD122" s="1039" t="str">
        <f t="shared" si="16"/>
        <v>木</v>
      </c>
      <c r="AE122" s="1039" t="str">
        <f t="shared" si="16"/>
        <v>金</v>
      </c>
      <c r="AF122" s="1039" t="str">
        <f t="shared" si="16"/>
        <v>土</v>
      </c>
      <c r="AG122" s="1039" t="str">
        <f t="shared" si="16"/>
        <v>日</v>
      </c>
      <c r="AH122" s="1040" t="str">
        <f t="shared" si="16"/>
        <v>月</v>
      </c>
      <c r="AI122" s="1065"/>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row>
    <row r="123" spans="1:102" s="1010" customFormat="1" hidden="1">
      <c r="A123" s="29"/>
      <c r="B123" s="2701"/>
      <c r="C123" s="1042"/>
      <c r="D123" s="2703"/>
      <c r="E123" s="2672"/>
      <c r="F123" s="2672"/>
      <c r="G123" s="2672"/>
      <c r="H123" s="2672"/>
      <c r="I123" s="2672"/>
      <c r="J123" s="2672"/>
      <c r="K123" s="2693"/>
      <c r="L123" s="2672"/>
      <c r="M123" s="2672"/>
      <c r="N123" s="2672"/>
      <c r="O123" s="2672"/>
      <c r="P123" s="2672"/>
      <c r="Q123" s="2672"/>
      <c r="R123" s="2672"/>
      <c r="S123" s="2672"/>
      <c r="T123" s="2672"/>
      <c r="U123" s="2672"/>
      <c r="V123" s="2672"/>
      <c r="W123" s="2672"/>
      <c r="X123" s="2672"/>
      <c r="Y123" s="2672"/>
      <c r="Z123" s="2672"/>
      <c r="AA123" s="2672"/>
      <c r="AB123" s="2674"/>
      <c r="AC123" s="2672"/>
      <c r="AD123" s="2675"/>
      <c r="AE123" s="2675"/>
      <c r="AF123" s="2677"/>
      <c r="AG123" s="2685"/>
      <c r="AH123" s="2687"/>
      <c r="AI123" s="1065"/>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row>
    <row r="124" spans="1:102" s="1010" customFormat="1" hidden="1">
      <c r="A124" s="29"/>
      <c r="B124" s="2701"/>
      <c r="C124" s="1042"/>
      <c r="D124" s="2704"/>
      <c r="E124" s="2673"/>
      <c r="F124" s="2673"/>
      <c r="G124" s="2673"/>
      <c r="H124" s="2673"/>
      <c r="I124" s="2673"/>
      <c r="J124" s="2673"/>
      <c r="K124" s="2694"/>
      <c r="L124" s="2673"/>
      <c r="M124" s="2673"/>
      <c r="N124" s="2673"/>
      <c r="O124" s="2673"/>
      <c r="P124" s="2673"/>
      <c r="Q124" s="2673"/>
      <c r="R124" s="2673"/>
      <c r="S124" s="2673"/>
      <c r="T124" s="2673"/>
      <c r="U124" s="2673"/>
      <c r="V124" s="2673"/>
      <c r="W124" s="2673"/>
      <c r="X124" s="2673"/>
      <c r="Y124" s="2673"/>
      <c r="Z124" s="2673"/>
      <c r="AA124" s="2673"/>
      <c r="AB124" s="2673"/>
      <c r="AC124" s="2673"/>
      <c r="AD124" s="2676"/>
      <c r="AE124" s="2676"/>
      <c r="AF124" s="2678"/>
      <c r="AG124" s="2686"/>
      <c r="AH124" s="2688"/>
      <c r="AI124" s="1065"/>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row>
    <row r="125" spans="1:102" s="1010" customFormat="1" hidden="1">
      <c r="A125" s="29"/>
      <c r="B125" s="2701"/>
      <c r="C125" s="1042" t="s">
        <v>131</v>
      </c>
      <c r="D125" s="2704"/>
      <c r="E125" s="2673"/>
      <c r="F125" s="2673"/>
      <c r="G125" s="2673"/>
      <c r="H125" s="2673"/>
      <c r="I125" s="2673"/>
      <c r="J125" s="2673"/>
      <c r="K125" s="2694"/>
      <c r="L125" s="2673"/>
      <c r="M125" s="2673"/>
      <c r="N125" s="2673"/>
      <c r="O125" s="2673"/>
      <c r="P125" s="2673"/>
      <c r="Q125" s="2673"/>
      <c r="R125" s="2673"/>
      <c r="S125" s="2673"/>
      <c r="T125" s="2673"/>
      <c r="U125" s="2673"/>
      <c r="V125" s="2673"/>
      <c r="W125" s="2673"/>
      <c r="X125" s="2673"/>
      <c r="Y125" s="2673"/>
      <c r="Z125" s="2673"/>
      <c r="AA125" s="2673"/>
      <c r="AB125" s="2673"/>
      <c r="AC125" s="2673"/>
      <c r="AD125" s="2676"/>
      <c r="AE125" s="2676"/>
      <c r="AF125" s="2678"/>
      <c r="AG125" s="2686"/>
      <c r="AH125" s="2688"/>
      <c r="AI125" s="1065"/>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row>
    <row r="126" spans="1:102" s="1010" customFormat="1" hidden="1">
      <c r="A126" s="29"/>
      <c r="B126" s="2701"/>
      <c r="C126" s="1042"/>
      <c r="D126" s="2704"/>
      <c r="E126" s="2673"/>
      <c r="F126" s="2673"/>
      <c r="G126" s="2673"/>
      <c r="H126" s="2673"/>
      <c r="I126" s="2673"/>
      <c r="J126" s="2673"/>
      <c r="K126" s="2694"/>
      <c r="L126" s="2673"/>
      <c r="M126" s="2673"/>
      <c r="N126" s="2673"/>
      <c r="O126" s="2673"/>
      <c r="P126" s="2673"/>
      <c r="Q126" s="2673"/>
      <c r="R126" s="2673"/>
      <c r="S126" s="2673"/>
      <c r="T126" s="2673"/>
      <c r="U126" s="2673"/>
      <c r="V126" s="2673"/>
      <c r="W126" s="2673"/>
      <c r="X126" s="2673"/>
      <c r="Y126" s="2673"/>
      <c r="Z126" s="2673"/>
      <c r="AA126" s="2673"/>
      <c r="AB126" s="2673"/>
      <c r="AC126" s="2673"/>
      <c r="AD126" s="2676"/>
      <c r="AE126" s="2676"/>
      <c r="AF126" s="2678"/>
      <c r="AG126" s="2686"/>
      <c r="AH126" s="2688"/>
      <c r="AI126" s="1065"/>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row>
    <row r="127" spans="1:102" s="1010" customFormat="1" hidden="1">
      <c r="A127" s="29"/>
      <c r="B127" s="2701"/>
      <c r="C127" s="1042" t="s">
        <v>132</v>
      </c>
      <c r="D127" s="2704"/>
      <c r="E127" s="2673"/>
      <c r="F127" s="2673"/>
      <c r="G127" s="2673"/>
      <c r="H127" s="2673"/>
      <c r="I127" s="2673"/>
      <c r="J127" s="2673"/>
      <c r="K127" s="2694"/>
      <c r="L127" s="2673"/>
      <c r="M127" s="2673"/>
      <c r="N127" s="2673"/>
      <c r="O127" s="2673"/>
      <c r="P127" s="2673"/>
      <c r="Q127" s="2673"/>
      <c r="R127" s="2673"/>
      <c r="S127" s="2673"/>
      <c r="T127" s="2673"/>
      <c r="U127" s="2673"/>
      <c r="V127" s="2673"/>
      <c r="W127" s="2673"/>
      <c r="X127" s="2673"/>
      <c r="Y127" s="2673"/>
      <c r="Z127" s="2673"/>
      <c r="AA127" s="2673"/>
      <c r="AB127" s="2673"/>
      <c r="AC127" s="2673"/>
      <c r="AD127" s="2676"/>
      <c r="AE127" s="2676"/>
      <c r="AF127" s="2678"/>
      <c r="AG127" s="2686"/>
      <c r="AH127" s="2688"/>
      <c r="AI127" s="1065"/>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row>
    <row r="128" spans="1:102" s="1010" customFormat="1" hidden="1">
      <c r="A128" s="29"/>
      <c r="B128" s="2701"/>
      <c r="C128" s="1042"/>
      <c r="D128" s="2704"/>
      <c r="E128" s="2673"/>
      <c r="F128" s="2673"/>
      <c r="G128" s="2673"/>
      <c r="H128" s="2673"/>
      <c r="I128" s="2673"/>
      <c r="J128" s="2673"/>
      <c r="K128" s="2694"/>
      <c r="L128" s="2673"/>
      <c r="M128" s="2673"/>
      <c r="N128" s="2673"/>
      <c r="O128" s="2673"/>
      <c r="P128" s="2673"/>
      <c r="Q128" s="2673"/>
      <c r="R128" s="2673"/>
      <c r="S128" s="2673"/>
      <c r="T128" s="2673"/>
      <c r="U128" s="2673"/>
      <c r="V128" s="2673"/>
      <c r="W128" s="2673"/>
      <c r="X128" s="2673"/>
      <c r="Y128" s="2673"/>
      <c r="Z128" s="2673"/>
      <c r="AA128" s="2673"/>
      <c r="AB128" s="2673"/>
      <c r="AC128" s="2673"/>
      <c r="AD128" s="2676"/>
      <c r="AE128" s="2676"/>
      <c r="AF128" s="2678"/>
      <c r="AG128" s="2686"/>
      <c r="AH128" s="2688"/>
      <c r="AI128" s="1065"/>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c r="BZ128" s="21"/>
      <c r="CA128" s="21"/>
      <c r="CB128" s="21"/>
      <c r="CC128" s="21"/>
      <c r="CD128" s="21"/>
      <c r="CE128" s="21"/>
      <c r="CF128" s="21"/>
      <c r="CG128" s="21"/>
      <c r="CH128" s="21"/>
      <c r="CI128" s="21"/>
      <c r="CJ128" s="21"/>
      <c r="CK128" s="21"/>
      <c r="CL128" s="21"/>
      <c r="CM128" s="21"/>
      <c r="CN128" s="21"/>
      <c r="CO128" s="21"/>
      <c r="CP128" s="21"/>
      <c r="CQ128" s="21"/>
      <c r="CR128" s="21"/>
      <c r="CS128" s="21"/>
      <c r="CT128" s="21"/>
      <c r="CU128" s="21"/>
      <c r="CV128" s="21"/>
      <c r="CW128" s="21"/>
      <c r="CX128" s="21"/>
    </row>
    <row r="129" spans="1:102" s="1010" customFormat="1" hidden="1">
      <c r="A129" s="29"/>
      <c r="B129" s="2701"/>
      <c r="C129" s="1042" t="s">
        <v>133</v>
      </c>
      <c r="D129" s="2704"/>
      <c r="E129" s="2673"/>
      <c r="F129" s="2673"/>
      <c r="G129" s="2673"/>
      <c r="H129" s="2673"/>
      <c r="I129" s="2673"/>
      <c r="J129" s="2673"/>
      <c r="K129" s="2694"/>
      <c r="L129" s="2673"/>
      <c r="M129" s="2673"/>
      <c r="N129" s="2673"/>
      <c r="O129" s="2673"/>
      <c r="P129" s="2673"/>
      <c r="Q129" s="2673"/>
      <c r="R129" s="2673"/>
      <c r="S129" s="2673"/>
      <c r="T129" s="2673"/>
      <c r="U129" s="2673"/>
      <c r="V129" s="2673"/>
      <c r="W129" s="2673"/>
      <c r="X129" s="2673"/>
      <c r="Y129" s="2673"/>
      <c r="Z129" s="2673"/>
      <c r="AA129" s="2673"/>
      <c r="AB129" s="2673"/>
      <c r="AC129" s="2673"/>
      <c r="AD129" s="2676"/>
      <c r="AE129" s="2676"/>
      <c r="AF129" s="2678"/>
      <c r="AG129" s="2686"/>
      <c r="AH129" s="2688"/>
      <c r="AI129" s="1065"/>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c r="BZ129" s="21"/>
      <c r="CA129" s="21"/>
      <c r="CB129" s="21"/>
      <c r="CC129" s="21"/>
      <c r="CD129" s="21"/>
      <c r="CE129" s="21"/>
      <c r="CF129" s="21"/>
      <c r="CG129" s="21"/>
      <c r="CH129" s="21"/>
      <c r="CI129" s="21"/>
      <c r="CJ129" s="21"/>
      <c r="CK129" s="21"/>
      <c r="CL129" s="21"/>
      <c r="CM129" s="21"/>
      <c r="CN129" s="21"/>
      <c r="CO129" s="21"/>
      <c r="CP129" s="21"/>
      <c r="CQ129" s="21"/>
      <c r="CR129" s="21"/>
      <c r="CS129" s="21"/>
      <c r="CT129" s="21"/>
      <c r="CU129" s="21"/>
      <c r="CV129" s="21"/>
      <c r="CW129" s="21"/>
      <c r="CX129" s="21"/>
    </row>
    <row r="130" spans="1:102" s="1010" customFormat="1" hidden="1">
      <c r="A130" s="29"/>
      <c r="B130" s="2701"/>
      <c r="C130" s="1042"/>
      <c r="D130" s="2704"/>
      <c r="E130" s="2673"/>
      <c r="F130" s="2673"/>
      <c r="G130" s="2673"/>
      <c r="H130" s="2673"/>
      <c r="I130" s="2673"/>
      <c r="J130" s="2673"/>
      <c r="K130" s="2694"/>
      <c r="L130" s="2673"/>
      <c r="M130" s="2673"/>
      <c r="N130" s="2673"/>
      <c r="O130" s="2673"/>
      <c r="P130" s="2673"/>
      <c r="Q130" s="2673"/>
      <c r="R130" s="2673"/>
      <c r="S130" s="2673"/>
      <c r="T130" s="2673"/>
      <c r="U130" s="2673"/>
      <c r="V130" s="2673"/>
      <c r="W130" s="2673"/>
      <c r="X130" s="2673"/>
      <c r="Y130" s="2673"/>
      <c r="Z130" s="2673"/>
      <c r="AA130" s="2673"/>
      <c r="AB130" s="2673"/>
      <c r="AC130" s="2673"/>
      <c r="AD130" s="2676"/>
      <c r="AE130" s="2676"/>
      <c r="AF130" s="2678"/>
      <c r="AG130" s="2686"/>
      <c r="AH130" s="2688"/>
      <c r="AI130" s="1065"/>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21"/>
      <c r="CN130" s="21"/>
      <c r="CO130" s="21"/>
      <c r="CP130" s="21"/>
      <c r="CQ130" s="21"/>
      <c r="CR130" s="21"/>
      <c r="CS130" s="21"/>
      <c r="CT130" s="21"/>
      <c r="CU130" s="21"/>
      <c r="CV130" s="21"/>
      <c r="CW130" s="21"/>
      <c r="CX130" s="21"/>
    </row>
    <row r="131" spans="1:102" s="1010" customFormat="1" hidden="1">
      <c r="A131" s="29"/>
      <c r="B131" s="2701"/>
      <c r="C131" s="1042" t="s">
        <v>134</v>
      </c>
      <c r="D131" s="2704"/>
      <c r="E131" s="2673"/>
      <c r="F131" s="2673"/>
      <c r="G131" s="2673"/>
      <c r="H131" s="2673"/>
      <c r="I131" s="2673"/>
      <c r="J131" s="2673"/>
      <c r="K131" s="2694"/>
      <c r="L131" s="2673"/>
      <c r="M131" s="2673"/>
      <c r="N131" s="2673"/>
      <c r="O131" s="2673"/>
      <c r="P131" s="2673"/>
      <c r="Q131" s="2673"/>
      <c r="R131" s="2673"/>
      <c r="S131" s="2673"/>
      <c r="T131" s="2673"/>
      <c r="U131" s="2673"/>
      <c r="V131" s="2673"/>
      <c r="W131" s="2673"/>
      <c r="X131" s="2673"/>
      <c r="Y131" s="2673"/>
      <c r="Z131" s="2673"/>
      <c r="AA131" s="2673"/>
      <c r="AB131" s="2673"/>
      <c r="AC131" s="2673"/>
      <c r="AD131" s="2676"/>
      <c r="AE131" s="2676"/>
      <c r="AF131" s="2678"/>
      <c r="AG131" s="2686"/>
      <c r="AH131" s="2688"/>
      <c r="AI131" s="1065"/>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21"/>
      <c r="CN131" s="21"/>
      <c r="CO131" s="21"/>
      <c r="CP131" s="21"/>
      <c r="CQ131" s="21"/>
      <c r="CR131" s="21"/>
      <c r="CS131" s="21"/>
      <c r="CT131" s="21"/>
      <c r="CU131" s="21"/>
      <c r="CV131" s="21"/>
      <c r="CW131" s="21"/>
      <c r="CX131" s="21"/>
    </row>
    <row r="132" spans="1:102" s="1010" customFormat="1" hidden="1">
      <c r="A132" s="29"/>
      <c r="B132" s="2701"/>
      <c r="C132" s="1042"/>
      <c r="D132" s="2704"/>
      <c r="E132" s="2673"/>
      <c r="F132" s="2673"/>
      <c r="G132" s="2673"/>
      <c r="H132" s="2673"/>
      <c r="I132" s="2673"/>
      <c r="J132" s="2673"/>
      <c r="K132" s="2694"/>
      <c r="L132" s="2673"/>
      <c r="M132" s="2673"/>
      <c r="N132" s="2673"/>
      <c r="O132" s="2673"/>
      <c r="P132" s="2673"/>
      <c r="Q132" s="2673"/>
      <c r="R132" s="2673"/>
      <c r="S132" s="2673"/>
      <c r="T132" s="2673"/>
      <c r="U132" s="2673"/>
      <c r="V132" s="2673"/>
      <c r="W132" s="2673"/>
      <c r="X132" s="2673"/>
      <c r="Y132" s="2673"/>
      <c r="Z132" s="2673"/>
      <c r="AA132" s="2673"/>
      <c r="AB132" s="2673"/>
      <c r="AC132" s="2673"/>
      <c r="AD132" s="2676"/>
      <c r="AE132" s="2676"/>
      <c r="AF132" s="2678"/>
      <c r="AG132" s="2686"/>
      <c r="AH132" s="2688"/>
      <c r="AI132" s="1065"/>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c r="CW132" s="21"/>
      <c r="CX132" s="21"/>
    </row>
    <row r="133" spans="1:102" s="1010" customFormat="1" hidden="1">
      <c r="A133" s="29"/>
      <c r="B133" s="2701"/>
      <c r="C133" s="1042"/>
      <c r="D133" s="2704"/>
      <c r="E133" s="2673"/>
      <c r="F133" s="2673"/>
      <c r="G133" s="2673"/>
      <c r="H133" s="2673"/>
      <c r="I133" s="2673"/>
      <c r="J133" s="2673"/>
      <c r="K133" s="2695"/>
      <c r="L133" s="2673"/>
      <c r="M133" s="2673"/>
      <c r="N133" s="2673"/>
      <c r="O133" s="2673"/>
      <c r="P133" s="2673"/>
      <c r="Q133" s="2673"/>
      <c r="R133" s="2673"/>
      <c r="S133" s="2673"/>
      <c r="T133" s="2673"/>
      <c r="U133" s="2673"/>
      <c r="V133" s="2673"/>
      <c r="W133" s="2673"/>
      <c r="X133" s="2673"/>
      <c r="Y133" s="2673"/>
      <c r="Z133" s="2673"/>
      <c r="AA133" s="2673"/>
      <c r="AB133" s="2673"/>
      <c r="AC133" s="2673"/>
      <c r="AD133" s="2676"/>
      <c r="AE133" s="2676"/>
      <c r="AF133" s="2678"/>
      <c r="AG133" s="2686"/>
      <c r="AH133" s="2689"/>
      <c r="AI133" s="1065"/>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c r="CN133" s="21"/>
      <c r="CO133" s="21"/>
      <c r="CP133" s="21"/>
      <c r="CQ133" s="21"/>
      <c r="CR133" s="21"/>
      <c r="CS133" s="21"/>
      <c r="CT133" s="21"/>
      <c r="CU133" s="21"/>
      <c r="CV133" s="21"/>
      <c r="CW133" s="21"/>
      <c r="CX133" s="21"/>
    </row>
    <row r="134" spans="1:102" s="1010" customFormat="1" ht="14.25" hidden="1">
      <c r="A134" s="29"/>
      <c r="B134" s="2701"/>
      <c r="C134" s="1043" t="s">
        <v>188</v>
      </c>
      <c r="D134" s="1044"/>
      <c r="E134" s="1045"/>
      <c r="F134" s="1045"/>
      <c r="G134" s="1045"/>
      <c r="H134" s="1045"/>
      <c r="I134" s="1046"/>
      <c r="J134" s="1046"/>
      <c r="K134" s="1059"/>
      <c r="L134" s="1045"/>
      <c r="M134" s="1045"/>
      <c r="N134" s="1045"/>
      <c r="O134" s="1045"/>
      <c r="P134" s="1046"/>
      <c r="Q134" s="1046"/>
      <c r="R134" s="1045"/>
      <c r="S134" s="1045"/>
      <c r="T134" s="1045"/>
      <c r="U134" s="1046"/>
      <c r="V134" s="1046"/>
      <c r="W134" s="1046"/>
      <c r="X134" s="1046"/>
      <c r="Y134" s="1045"/>
      <c r="Z134" s="1045"/>
      <c r="AA134" s="1045"/>
      <c r="AB134" s="1045"/>
      <c r="AC134" s="1046"/>
      <c r="AD134" s="1046"/>
      <c r="AE134" s="1045"/>
      <c r="AF134" s="1059"/>
      <c r="AG134" s="1045"/>
      <c r="AH134" s="1047"/>
      <c r="AI134" s="1048" t="str">
        <f>IF(AR31="","",COUNTA(D134:AH134))</f>
        <v/>
      </c>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row>
    <row r="135" spans="1:102" s="1010" customFormat="1" ht="13.5" hidden="1" customHeight="1">
      <c r="A135" s="29"/>
      <c r="B135" s="2701"/>
      <c r="C135" s="2664" t="s">
        <v>232</v>
      </c>
      <c r="D135" s="1049"/>
      <c r="E135" s="1050"/>
      <c r="F135" s="1050"/>
      <c r="G135" s="1050"/>
      <c r="H135" s="1050"/>
      <c r="I135" s="1050"/>
      <c r="J135" s="1050"/>
      <c r="K135" s="1050"/>
      <c r="L135" s="1050"/>
      <c r="M135" s="1050"/>
      <c r="N135" s="1050"/>
      <c r="O135" s="1050"/>
      <c r="P135" s="1050"/>
      <c r="Q135" s="1050"/>
      <c r="R135" s="1050"/>
      <c r="S135" s="1050"/>
      <c r="T135" s="1050"/>
      <c r="U135" s="1050"/>
      <c r="V135" s="1050"/>
      <c r="W135" s="1050"/>
      <c r="X135" s="1050"/>
      <c r="Y135" s="1050"/>
      <c r="Z135" s="1050"/>
      <c r="AA135" s="1050"/>
      <c r="AB135" s="1050"/>
      <c r="AC135" s="1050"/>
      <c r="AD135" s="1050"/>
      <c r="AE135" s="1050"/>
      <c r="AF135" s="1050"/>
      <c r="AG135" s="1050"/>
      <c r="AH135" s="1051"/>
      <c r="AI135" s="2667" t="s">
        <v>1034</v>
      </c>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1"/>
      <c r="CT135" s="21"/>
      <c r="CU135" s="21"/>
      <c r="CV135" s="21"/>
      <c r="CW135" s="21"/>
      <c r="CX135" s="21"/>
    </row>
    <row r="136" spans="1:102" s="1010" customFormat="1" ht="14.25" hidden="1" thickBot="1">
      <c r="A136" s="29"/>
      <c r="B136" s="2701"/>
      <c r="C136" s="2665"/>
      <c r="D136" s="1052"/>
      <c r="E136" s="1053"/>
      <c r="F136" s="1053"/>
      <c r="G136" s="1053"/>
      <c r="H136" s="1053"/>
      <c r="I136" s="1053"/>
      <c r="J136" s="1053"/>
      <c r="K136" s="1053"/>
      <c r="L136" s="1053"/>
      <c r="M136" s="1053"/>
      <c r="N136" s="1053"/>
      <c r="O136" s="1053"/>
      <c r="P136" s="1053"/>
      <c r="Q136" s="1053"/>
      <c r="R136" s="1053"/>
      <c r="S136" s="1053"/>
      <c r="T136" s="1053"/>
      <c r="U136" s="1053"/>
      <c r="V136" s="1053"/>
      <c r="W136" s="1053"/>
      <c r="X136" s="1053"/>
      <c r="Y136" s="1053"/>
      <c r="Z136" s="1053"/>
      <c r="AA136" s="1053"/>
      <c r="AB136" s="1053"/>
      <c r="AC136" s="1053"/>
      <c r="AD136" s="1053"/>
      <c r="AE136" s="1053"/>
      <c r="AF136" s="1053"/>
      <c r="AG136" s="1053"/>
      <c r="AH136" s="1054"/>
      <c r="AI136" s="2668"/>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c r="CV136" s="21"/>
      <c r="CW136" s="21"/>
      <c r="CX136" s="21"/>
    </row>
    <row r="137" spans="1:102" s="1010" customFormat="1" ht="14.25" hidden="1" thickBot="1">
      <c r="A137" s="29"/>
      <c r="B137" s="2702"/>
      <c r="C137" s="2666"/>
      <c r="D137" s="1055"/>
      <c r="E137" s="1056"/>
      <c r="F137" s="1056"/>
      <c r="G137" s="1056"/>
      <c r="H137" s="1056"/>
      <c r="I137" s="1056"/>
      <c r="J137" s="1056"/>
      <c r="K137" s="1056"/>
      <c r="L137" s="1056"/>
      <c r="M137" s="1056"/>
      <c r="N137" s="1056"/>
      <c r="O137" s="1056"/>
      <c r="P137" s="1056"/>
      <c r="Q137" s="1056"/>
      <c r="R137" s="1056"/>
      <c r="S137" s="1056"/>
      <c r="T137" s="1056"/>
      <c r="U137" s="1056"/>
      <c r="V137" s="1056"/>
      <c r="W137" s="1056"/>
      <c r="X137" s="1056"/>
      <c r="Y137" s="1056"/>
      <c r="Z137" s="1056"/>
      <c r="AA137" s="1056"/>
      <c r="AB137" s="1056"/>
      <c r="AC137" s="1056"/>
      <c r="AD137" s="1056"/>
      <c r="AE137" s="1056"/>
      <c r="AF137" s="1056"/>
      <c r="AG137" s="1056"/>
      <c r="AH137" s="1057"/>
      <c r="AI137" s="1058">
        <f>SUM(D135:AH137)</f>
        <v>0</v>
      </c>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21"/>
      <c r="CN137" s="21"/>
      <c r="CO137" s="21"/>
      <c r="CP137" s="21"/>
      <c r="CQ137" s="21"/>
      <c r="CR137" s="21"/>
      <c r="CS137" s="21"/>
      <c r="CT137" s="21"/>
      <c r="CU137" s="21"/>
      <c r="CV137" s="21"/>
      <c r="CW137" s="21"/>
      <c r="CX137" s="21"/>
    </row>
    <row r="138" spans="1:102" s="1010" customFormat="1" ht="0.75" customHeight="1">
      <c r="A138" s="29"/>
      <c r="B138" s="1066"/>
      <c r="C138" s="1062"/>
      <c r="D138" s="1062"/>
      <c r="E138" s="166"/>
      <c r="F138" s="1062"/>
      <c r="G138" s="166"/>
      <c r="H138" s="1062"/>
      <c r="I138" s="166"/>
      <c r="J138" s="1062"/>
      <c r="K138" s="166"/>
      <c r="L138" s="1062"/>
      <c r="M138" s="166"/>
      <c r="N138" s="1062"/>
      <c r="O138" s="166"/>
      <c r="P138" s="1062"/>
      <c r="Q138" s="166"/>
      <c r="R138" s="1062"/>
      <c r="S138" s="166"/>
      <c r="T138" s="1062"/>
      <c r="U138" s="166"/>
      <c r="V138" s="1062"/>
      <c r="W138" s="166"/>
      <c r="X138" s="1062"/>
      <c r="Y138" s="166"/>
      <c r="Z138" s="1062"/>
      <c r="AA138" s="166"/>
      <c r="AB138" s="1062"/>
      <c r="AC138" s="166"/>
      <c r="AD138" s="1062"/>
      <c r="AE138" s="166"/>
      <c r="AF138" s="1062"/>
      <c r="AG138" s="166"/>
      <c r="AH138" s="1062"/>
      <c r="AI138" s="1065"/>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21"/>
      <c r="CN138" s="21"/>
      <c r="CO138" s="21"/>
      <c r="CP138" s="21"/>
      <c r="CQ138" s="21"/>
      <c r="CR138" s="21"/>
      <c r="CS138" s="21"/>
      <c r="CT138" s="21"/>
      <c r="CU138" s="21"/>
      <c r="CV138" s="21"/>
      <c r="CW138" s="21"/>
      <c r="CX138" s="21"/>
    </row>
    <row r="139" spans="1:102" s="1010" customFormat="1" ht="9.75" hidden="1" customHeight="1">
      <c r="A139" s="29"/>
      <c r="B139" s="1066"/>
      <c r="C139" s="1062"/>
      <c r="D139" s="1072">
        <f>IF(COUNT(D99:D101)&gt;0,1,0)</f>
        <v>0</v>
      </c>
      <c r="E139" s="1072">
        <f t="shared" ref="E139:AH139" si="17">IF(COUNT(E99:E101)&gt;0,1,0)</f>
        <v>0</v>
      </c>
      <c r="F139" s="1072">
        <f t="shared" si="17"/>
        <v>0</v>
      </c>
      <c r="G139" s="1072">
        <f t="shared" si="17"/>
        <v>0</v>
      </c>
      <c r="H139" s="1072">
        <f t="shared" si="17"/>
        <v>0</v>
      </c>
      <c r="I139" s="1072">
        <f t="shared" si="17"/>
        <v>0</v>
      </c>
      <c r="J139" s="1072">
        <f t="shared" si="17"/>
        <v>0</v>
      </c>
      <c r="K139" s="1072">
        <f t="shared" si="17"/>
        <v>0</v>
      </c>
      <c r="L139" s="1072">
        <f t="shared" si="17"/>
        <v>0</v>
      </c>
      <c r="M139" s="1072">
        <f t="shared" si="17"/>
        <v>0</v>
      </c>
      <c r="N139" s="1072">
        <f t="shared" si="17"/>
        <v>0</v>
      </c>
      <c r="O139" s="1072">
        <f t="shared" si="17"/>
        <v>0</v>
      </c>
      <c r="P139" s="1072">
        <f t="shared" si="17"/>
        <v>0</v>
      </c>
      <c r="Q139" s="1072">
        <f t="shared" si="17"/>
        <v>0</v>
      </c>
      <c r="R139" s="1072">
        <f t="shared" si="17"/>
        <v>0</v>
      </c>
      <c r="S139" s="1072">
        <f t="shared" si="17"/>
        <v>0</v>
      </c>
      <c r="T139" s="1072">
        <f t="shared" si="17"/>
        <v>0</v>
      </c>
      <c r="U139" s="1072">
        <f t="shared" si="17"/>
        <v>0</v>
      </c>
      <c r="V139" s="1072">
        <f t="shared" si="17"/>
        <v>0</v>
      </c>
      <c r="W139" s="1072">
        <f t="shared" si="17"/>
        <v>0</v>
      </c>
      <c r="X139" s="1072">
        <f t="shared" si="17"/>
        <v>0</v>
      </c>
      <c r="Y139" s="1072">
        <f t="shared" si="17"/>
        <v>0</v>
      </c>
      <c r="Z139" s="1072">
        <f t="shared" si="17"/>
        <v>0</v>
      </c>
      <c r="AA139" s="1072">
        <f t="shared" si="17"/>
        <v>0</v>
      </c>
      <c r="AB139" s="1072">
        <f t="shared" si="17"/>
        <v>0</v>
      </c>
      <c r="AC139" s="1072">
        <f t="shared" si="17"/>
        <v>0</v>
      </c>
      <c r="AD139" s="1072">
        <f t="shared" si="17"/>
        <v>0</v>
      </c>
      <c r="AE139" s="1072">
        <f t="shared" si="17"/>
        <v>0</v>
      </c>
      <c r="AF139" s="1072">
        <f t="shared" si="17"/>
        <v>0</v>
      </c>
      <c r="AG139" s="1072">
        <f t="shared" si="17"/>
        <v>0</v>
      </c>
      <c r="AH139" s="1072">
        <f t="shared" si="17"/>
        <v>0</v>
      </c>
      <c r="AI139" s="1065"/>
      <c r="AJ139" s="21">
        <f>SUM(D139:AH139)</f>
        <v>0</v>
      </c>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c r="CW139" s="21"/>
      <c r="CX139" s="21"/>
    </row>
    <row r="140" spans="1:102" ht="16.5" customHeight="1" thickBot="1">
      <c r="A140" s="21"/>
      <c r="B140" s="2669" t="s">
        <v>1039</v>
      </c>
      <c r="C140" s="2670"/>
      <c r="D140" s="2670"/>
      <c r="E140" s="2670"/>
      <c r="F140" s="2670"/>
      <c r="G140" s="2670"/>
      <c r="H140" s="2670"/>
      <c r="I140" s="2670"/>
      <c r="J140" s="2670"/>
      <c r="K140" s="2670"/>
      <c r="L140" s="2670"/>
      <c r="M140" s="2670"/>
      <c r="N140" s="2670"/>
      <c r="O140" s="2670"/>
      <c r="P140" s="2670"/>
      <c r="Q140" s="2670"/>
      <c r="R140" s="2670"/>
      <c r="S140" s="2670"/>
      <c r="T140" s="2670"/>
      <c r="U140" s="2670"/>
      <c r="V140" s="2670"/>
      <c r="W140" s="2670"/>
      <c r="X140" s="2670"/>
      <c r="Y140" s="2670"/>
      <c r="Z140" s="2670"/>
      <c r="AA140" s="2670"/>
      <c r="AB140" s="2670"/>
      <c r="AC140" s="2670"/>
      <c r="AD140" s="2670"/>
      <c r="AE140" s="2670"/>
      <c r="AF140" s="2670"/>
      <c r="AG140" s="2670"/>
      <c r="AH140" s="2670"/>
      <c r="AI140" s="1176"/>
      <c r="AJ140" s="21">
        <f>AJ26+AJ45+AJ64+AJ83+AJ139</f>
        <v>0</v>
      </c>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1"/>
      <c r="CT140" s="21"/>
      <c r="CU140" s="21"/>
      <c r="CV140" s="21"/>
      <c r="CW140" s="21"/>
      <c r="CX140" s="21"/>
    </row>
    <row r="141" spans="1:102" ht="22.5" customHeight="1" thickBot="1">
      <c r="A141" s="21"/>
      <c r="B141" s="2085" t="s">
        <v>771</v>
      </c>
      <c r="C141" s="2671"/>
      <c r="D141" s="2671"/>
      <c r="E141" s="1177"/>
      <c r="F141" s="1177"/>
      <c r="G141" s="1177"/>
      <c r="H141" s="1177"/>
      <c r="I141" s="1177"/>
      <c r="J141" s="2663" t="s">
        <v>768</v>
      </c>
      <c r="K141" s="2663"/>
      <c r="L141" s="2663"/>
      <c r="M141" s="2663"/>
      <c r="N141" s="2663"/>
      <c r="O141" s="2663"/>
      <c r="P141" s="2663"/>
      <c r="Q141" s="2663"/>
      <c r="R141" s="2663"/>
      <c r="S141" s="2663"/>
      <c r="T141" s="2663"/>
      <c r="U141" s="2663"/>
      <c r="V141" s="2663"/>
      <c r="W141" s="2663"/>
      <c r="X141" s="2663"/>
      <c r="Y141" s="2663"/>
      <c r="Z141" s="2663"/>
      <c r="AA141" s="1177"/>
      <c r="AB141" s="1177"/>
      <c r="AC141" s="1177"/>
      <c r="AD141" s="1177"/>
      <c r="AE141" s="1177"/>
      <c r="AF141" s="1177"/>
      <c r="AG141" s="2648" t="s">
        <v>1187</v>
      </c>
      <c r="AH141" s="2649"/>
      <c r="AI141" s="1357">
        <f>AI25+AI44+AI63+AI82+AI101+AI119+AI137</f>
        <v>0</v>
      </c>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21"/>
      <c r="CN141" s="21"/>
      <c r="CO141" s="21"/>
      <c r="CP141" s="21"/>
      <c r="CQ141" s="21"/>
      <c r="CR141" s="21"/>
      <c r="CS141" s="21"/>
      <c r="CT141" s="21"/>
      <c r="CU141" s="21"/>
      <c r="CV141" s="21"/>
      <c r="CW141" s="21"/>
      <c r="CX141" s="21"/>
    </row>
    <row r="142" spans="1:102" ht="24.95" customHeight="1" thickBot="1">
      <c r="A142" s="21"/>
      <c r="B142" s="2652" t="s">
        <v>722</v>
      </c>
      <c r="C142" s="2652"/>
      <c r="D142" s="2082" t="s">
        <v>723</v>
      </c>
      <c r="E142" s="2084"/>
      <c r="F142" s="2084"/>
      <c r="G142" s="2084"/>
      <c r="H142" s="2659"/>
      <c r="I142" s="1177"/>
      <c r="J142" s="2652"/>
      <c r="K142" s="2652"/>
      <c r="L142" s="2082" t="s">
        <v>137</v>
      </c>
      <c r="M142" s="2084"/>
      <c r="N142" s="2084"/>
      <c r="O142" s="2084"/>
      <c r="P142" s="2084"/>
      <c r="Q142" s="2084"/>
      <c r="R142" s="2084"/>
      <c r="S142" s="2084"/>
      <c r="T142" s="2084"/>
      <c r="U142" s="2084"/>
      <c r="V142" s="2084"/>
      <c r="W142" s="2084"/>
      <c r="X142" s="2084"/>
      <c r="Y142" s="2084"/>
      <c r="Z142" s="2659"/>
      <c r="AA142" s="2731" t="s">
        <v>138</v>
      </c>
      <c r="AB142" s="2731"/>
      <c r="AC142" s="2731"/>
      <c r="AD142" s="2731"/>
      <c r="AE142" s="2731"/>
      <c r="AF142" s="1177"/>
      <c r="AG142" s="1177"/>
      <c r="AH142" s="1177"/>
      <c r="AI142" s="1176"/>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row>
    <row r="143" spans="1:102" ht="24.95" customHeight="1">
      <c r="A143" s="21"/>
      <c r="B143" s="2082" t="s">
        <v>139</v>
      </c>
      <c r="C143" s="2659"/>
      <c r="D143" s="2661" t="str">
        <f>様式５!AO31</f>
        <v>0:00</v>
      </c>
      <c r="E143" s="2084"/>
      <c r="F143" s="1175" t="s">
        <v>1040</v>
      </c>
      <c r="G143" s="2662"/>
      <c r="H143" s="2659"/>
      <c r="I143" s="1177"/>
      <c r="J143" s="2082" t="s">
        <v>140</v>
      </c>
      <c r="K143" s="2659"/>
      <c r="L143" s="2653"/>
      <c r="M143" s="2654"/>
      <c r="N143" s="2654"/>
      <c r="O143" s="2654"/>
      <c r="P143" s="2654"/>
      <c r="Q143" s="2654"/>
      <c r="R143" s="2654"/>
      <c r="S143" s="1314" t="s">
        <v>1040</v>
      </c>
      <c r="T143" s="2654"/>
      <c r="U143" s="2654"/>
      <c r="V143" s="2654"/>
      <c r="W143" s="2654"/>
      <c r="X143" s="2654"/>
      <c r="Y143" s="2654"/>
      <c r="Z143" s="2655"/>
      <c r="AA143" s="2660"/>
      <c r="AB143" s="2660"/>
      <c r="AC143" s="2660"/>
      <c r="AD143" s="2660"/>
      <c r="AE143" s="2660"/>
      <c r="AF143" s="1177"/>
      <c r="AG143" s="2642" t="s">
        <v>1341</v>
      </c>
      <c r="AH143" s="2643"/>
      <c r="AI143" s="2646">
        <f>AI21+AI40+AI59+AI78</f>
        <v>0</v>
      </c>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21"/>
      <c r="CN143" s="21"/>
      <c r="CO143" s="21"/>
      <c r="CP143" s="21"/>
      <c r="CQ143" s="21"/>
      <c r="CR143" s="21"/>
      <c r="CS143" s="21"/>
      <c r="CT143" s="21"/>
      <c r="CU143" s="21"/>
      <c r="CV143" s="21"/>
      <c r="CW143" s="21"/>
      <c r="CX143" s="21"/>
    </row>
    <row r="144" spans="1:102" ht="24.95" customHeight="1" thickBot="1">
      <c r="A144" s="21"/>
      <c r="B144" s="2082" t="s">
        <v>141</v>
      </c>
      <c r="C144" s="2659"/>
      <c r="D144" s="2661"/>
      <c r="E144" s="2084"/>
      <c r="F144" s="1175" t="s">
        <v>1040</v>
      </c>
      <c r="G144" s="2662"/>
      <c r="H144" s="2659"/>
      <c r="I144" s="1177"/>
      <c r="J144" s="2082" t="s">
        <v>142</v>
      </c>
      <c r="K144" s="2659"/>
      <c r="L144" s="2653"/>
      <c r="M144" s="2654"/>
      <c r="N144" s="2654"/>
      <c r="O144" s="2654"/>
      <c r="P144" s="2654"/>
      <c r="Q144" s="2654"/>
      <c r="R144" s="2654"/>
      <c r="S144" s="1314" t="s">
        <v>1040</v>
      </c>
      <c r="T144" s="2654"/>
      <c r="U144" s="2654"/>
      <c r="V144" s="2654"/>
      <c r="W144" s="2654"/>
      <c r="X144" s="2654"/>
      <c r="Y144" s="2654"/>
      <c r="Z144" s="2655"/>
      <c r="AA144" s="2660"/>
      <c r="AB144" s="2660"/>
      <c r="AC144" s="2660"/>
      <c r="AD144" s="2660"/>
      <c r="AE144" s="2660"/>
      <c r="AF144" s="1177"/>
      <c r="AG144" s="2644"/>
      <c r="AH144" s="2645"/>
      <c r="AI144" s="2647"/>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1"/>
      <c r="CT144" s="21"/>
      <c r="CU144" s="21"/>
      <c r="CV144" s="21"/>
      <c r="CW144" s="21"/>
      <c r="CX144" s="21"/>
    </row>
    <row r="145" spans="1:102" ht="24.95" customHeight="1">
      <c r="A145" s="21"/>
      <c r="B145" s="2082" t="s">
        <v>143</v>
      </c>
      <c r="C145" s="2659"/>
      <c r="D145" s="2661"/>
      <c r="E145" s="2084"/>
      <c r="F145" s="1175" t="s">
        <v>1040</v>
      </c>
      <c r="G145" s="2662"/>
      <c r="H145" s="2659"/>
      <c r="I145" s="1177"/>
      <c r="J145" s="2082" t="s">
        <v>144</v>
      </c>
      <c r="K145" s="2659"/>
      <c r="L145" s="2653"/>
      <c r="M145" s="2654"/>
      <c r="N145" s="2654"/>
      <c r="O145" s="2654"/>
      <c r="P145" s="2654"/>
      <c r="Q145" s="2654"/>
      <c r="R145" s="2654"/>
      <c r="S145" s="1314" t="s">
        <v>1040</v>
      </c>
      <c r="T145" s="2654"/>
      <c r="U145" s="2654"/>
      <c r="V145" s="2654"/>
      <c r="W145" s="2654"/>
      <c r="X145" s="2654"/>
      <c r="Y145" s="2654"/>
      <c r="Z145" s="2655"/>
      <c r="AA145" s="2660"/>
      <c r="AB145" s="2660"/>
      <c r="AC145" s="2660"/>
      <c r="AD145" s="2660"/>
      <c r="AE145" s="2660"/>
      <c r="AF145" s="1177"/>
      <c r="AG145" s="1177"/>
      <c r="AH145" s="1177"/>
      <c r="AI145" s="1176"/>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c r="BZ145" s="21"/>
      <c r="CA145" s="21"/>
      <c r="CB145" s="21"/>
      <c r="CC145" s="21"/>
      <c r="CD145" s="21"/>
      <c r="CE145" s="21"/>
      <c r="CF145" s="21"/>
      <c r="CG145" s="21"/>
      <c r="CH145" s="21"/>
      <c r="CI145" s="21"/>
      <c r="CJ145" s="21"/>
      <c r="CK145" s="21"/>
      <c r="CL145" s="21"/>
      <c r="CM145" s="21"/>
      <c r="CN145" s="21"/>
      <c r="CO145" s="21"/>
      <c r="CP145" s="21"/>
      <c r="CQ145" s="21"/>
      <c r="CR145" s="21"/>
      <c r="CS145" s="21"/>
      <c r="CT145" s="21"/>
      <c r="CU145" s="21"/>
      <c r="CV145" s="21"/>
      <c r="CW145" s="21"/>
      <c r="CX145" s="21"/>
    </row>
    <row r="146" spans="1:102" ht="24.95" customHeight="1">
      <c r="A146" s="21"/>
      <c r="B146" s="2082" t="s">
        <v>145</v>
      </c>
      <c r="C146" s="2659"/>
      <c r="D146" s="2661"/>
      <c r="E146" s="2084"/>
      <c r="F146" s="1175" t="s">
        <v>1040</v>
      </c>
      <c r="G146" s="2662"/>
      <c r="H146" s="2659"/>
      <c r="I146" s="1177"/>
      <c r="J146" s="1178" t="s">
        <v>769</v>
      </c>
      <c r="K146" s="1177"/>
      <c r="L146" s="1177"/>
      <c r="M146" s="1177"/>
      <c r="N146" s="1177"/>
      <c r="O146" s="1177"/>
      <c r="P146" s="1177"/>
      <c r="Q146" s="1177"/>
      <c r="R146" s="1177"/>
      <c r="S146" s="1177"/>
      <c r="T146" s="1177"/>
      <c r="U146" s="1177"/>
      <c r="V146" s="1177"/>
      <c r="W146" s="1177"/>
      <c r="X146" s="1177"/>
      <c r="Y146" s="1177"/>
      <c r="Z146" s="1177"/>
      <c r="AA146" s="1177"/>
      <c r="AB146" s="1177"/>
      <c r="AC146" s="1177"/>
      <c r="AD146" s="1177"/>
      <c r="AE146" s="1177"/>
      <c r="AF146" s="1177"/>
      <c r="AG146" s="1177"/>
      <c r="AH146" s="1177"/>
      <c r="AI146" s="1176"/>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c r="BZ146" s="21"/>
      <c r="CA146" s="21"/>
      <c r="CB146" s="21"/>
      <c r="CC146" s="21"/>
      <c r="CD146" s="21"/>
      <c r="CE146" s="21"/>
      <c r="CF146" s="21"/>
      <c r="CG146" s="21"/>
      <c r="CH146" s="21"/>
      <c r="CI146" s="21"/>
      <c r="CJ146" s="21"/>
      <c r="CK146" s="21"/>
      <c r="CL146" s="21"/>
      <c r="CM146" s="21"/>
      <c r="CN146" s="21"/>
      <c r="CO146" s="21"/>
      <c r="CP146" s="21"/>
      <c r="CQ146" s="21"/>
      <c r="CR146" s="21"/>
      <c r="CS146" s="21"/>
      <c r="CT146" s="21"/>
      <c r="CU146" s="21"/>
      <c r="CV146" s="21"/>
      <c r="CW146" s="21"/>
      <c r="CX146" s="21"/>
    </row>
    <row r="147" spans="1:102" ht="24.95" customHeight="1">
      <c r="A147" s="21"/>
      <c r="B147" s="2082" t="s">
        <v>146</v>
      </c>
      <c r="C147" s="2659"/>
      <c r="D147" s="2661"/>
      <c r="E147" s="2084"/>
      <c r="F147" s="1175" t="s">
        <v>1040</v>
      </c>
      <c r="G147" s="2662"/>
      <c r="H147" s="2659"/>
      <c r="I147" s="1177"/>
      <c r="J147" s="2663" t="s">
        <v>1041</v>
      </c>
      <c r="K147" s="2663"/>
      <c r="L147" s="2663"/>
      <c r="M147" s="2663"/>
      <c r="N147" s="2663"/>
      <c r="O147" s="2663"/>
      <c r="P147" s="2663"/>
      <c r="Q147" s="2663"/>
      <c r="R147" s="2663"/>
      <c r="S147" s="2663"/>
      <c r="T147" s="2663"/>
      <c r="U147" s="2663"/>
      <c r="V147" s="2663"/>
      <c r="W147" s="2663"/>
      <c r="X147" s="2663"/>
      <c r="Y147" s="2663"/>
      <c r="Z147" s="2663"/>
      <c r="AA147" s="1177"/>
      <c r="AB147" s="1177"/>
      <c r="AC147" s="1177"/>
      <c r="AD147" s="1177"/>
      <c r="AE147" s="1177"/>
      <c r="AF147" s="1177"/>
      <c r="AG147" s="1177"/>
      <c r="AH147" s="1177"/>
      <c r="AI147" s="1176"/>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21"/>
      <c r="CN147" s="21"/>
      <c r="CO147" s="21"/>
      <c r="CP147" s="21"/>
      <c r="CQ147" s="21"/>
      <c r="CR147" s="21"/>
      <c r="CS147" s="21"/>
      <c r="CT147" s="21"/>
      <c r="CU147" s="21"/>
      <c r="CV147" s="21"/>
      <c r="CW147" s="21"/>
      <c r="CX147" s="21"/>
    </row>
    <row r="148" spans="1:102" ht="24.95" customHeight="1">
      <c r="A148" s="21"/>
      <c r="B148" s="2082" t="s">
        <v>147</v>
      </c>
      <c r="C148" s="2659"/>
      <c r="D148" s="2661"/>
      <c r="E148" s="2084"/>
      <c r="F148" s="1175" t="s">
        <v>1040</v>
      </c>
      <c r="G148" s="2662"/>
      <c r="H148" s="2659"/>
      <c r="I148" s="1177"/>
      <c r="J148" s="2652"/>
      <c r="K148" s="2652"/>
      <c r="L148" s="2082" t="s">
        <v>1042</v>
      </c>
      <c r="M148" s="2084"/>
      <c r="N148" s="2084"/>
      <c r="O148" s="2084"/>
      <c r="P148" s="2084"/>
      <c r="Q148" s="2084"/>
      <c r="R148" s="2084"/>
      <c r="S148" s="2084"/>
      <c r="T148" s="2084"/>
      <c r="U148" s="2084"/>
      <c r="V148" s="2084"/>
      <c r="W148" s="2084"/>
      <c r="X148" s="2084"/>
      <c r="Y148" s="2084"/>
      <c r="Z148" s="2659"/>
      <c r="AA148" s="2731" t="s">
        <v>138</v>
      </c>
      <c r="AB148" s="2731"/>
      <c r="AC148" s="2731"/>
      <c r="AD148" s="2731"/>
      <c r="AE148" s="2731"/>
      <c r="AF148" s="1177"/>
      <c r="AG148" s="1177"/>
      <c r="AH148" s="1177"/>
      <c r="AI148" s="1176"/>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1"/>
      <c r="CT148" s="21"/>
      <c r="CU148" s="21"/>
      <c r="CV148" s="21"/>
      <c r="CW148" s="21"/>
      <c r="CX148" s="21"/>
    </row>
    <row r="149" spans="1:102" ht="24.95" customHeight="1">
      <c r="A149" s="21"/>
      <c r="B149" s="2082" t="s">
        <v>187</v>
      </c>
      <c r="C149" s="2659"/>
      <c r="D149" s="2661"/>
      <c r="E149" s="2084"/>
      <c r="F149" s="1175" t="s">
        <v>1040</v>
      </c>
      <c r="G149" s="2662"/>
      <c r="H149" s="2659"/>
      <c r="I149" s="1177"/>
      <c r="J149" s="2082" t="s">
        <v>140</v>
      </c>
      <c r="K149" s="2659"/>
      <c r="L149" s="2653" t="str">
        <f>IF(様式1!K36="","",IF(R158="","",AN77))</f>
        <v/>
      </c>
      <c r="M149" s="2654"/>
      <c r="N149" s="2654"/>
      <c r="O149" s="2654"/>
      <c r="P149" s="2654"/>
      <c r="Q149" s="2654"/>
      <c r="R149" s="2654"/>
      <c r="S149" s="2654"/>
      <c r="T149" s="2654"/>
      <c r="U149" s="2654"/>
      <c r="V149" s="2654"/>
      <c r="W149" s="2654"/>
      <c r="X149" s="2654"/>
      <c r="Y149" s="2654"/>
      <c r="Z149" s="2655"/>
      <c r="AA149" s="2660"/>
      <c r="AB149" s="2660"/>
      <c r="AC149" s="2660"/>
      <c r="AD149" s="2660"/>
      <c r="AE149" s="2660"/>
      <c r="AF149" s="1177"/>
      <c r="AG149" s="1177"/>
      <c r="AH149" s="1177"/>
      <c r="AI149" s="1176"/>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21"/>
      <c r="CN149" s="21"/>
      <c r="CO149" s="21"/>
      <c r="CP149" s="21"/>
      <c r="CQ149" s="21"/>
      <c r="CR149" s="21"/>
      <c r="CS149" s="21"/>
      <c r="CT149" s="21"/>
      <c r="CU149" s="21"/>
      <c r="CV149" s="21"/>
      <c r="CW149" s="21"/>
      <c r="CX149" s="21"/>
    </row>
    <row r="150" spans="1:102" ht="24.95" customHeight="1">
      <c r="A150" s="21"/>
      <c r="B150" s="1177"/>
      <c r="C150" s="1177"/>
      <c r="D150" s="1177"/>
      <c r="E150" s="1177"/>
      <c r="F150" s="1177"/>
      <c r="G150" s="1177"/>
      <c r="H150" s="1177"/>
      <c r="I150" s="1177"/>
      <c r="J150" s="2082" t="s">
        <v>142</v>
      </c>
      <c r="K150" s="2659"/>
      <c r="L150" s="2653" t="str">
        <f>IF(様式1!K36="","",IF(R159="","",AO77))</f>
        <v/>
      </c>
      <c r="M150" s="2654"/>
      <c r="N150" s="2654"/>
      <c r="O150" s="2654"/>
      <c r="P150" s="2654"/>
      <c r="Q150" s="2654"/>
      <c r="R150" s="2654"/>
      <c r="S150" s="2654"/>
      <c r="T150" s="2654"/>
      <c r="U150" s="2654"/>
      <c r="V150" s="2654"/>
      <c r="W150" s="2654"/>
      <c r="X150" s="2654"/>
      <c r="Y150" s="2654"/>
      <c r="Z150" s="2655"/>
      <c r="AA150" s="2660"/>
      <c r="AB150" s="2660"/>
      <c r="AC150" s="2660"/>
      <c r="AD150" s="2660"/>
      <c r="AE150" s="2660"/>
      <c r="AF150" s="1177"/>
      <c r="AG150" s="1177"/>
      <c r="AH150" s="1177"/>
      <c r="AI150" s="1176"/>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row>
    <row r="151" spans="1:102" ht="24.95" customHeight="1">
      <c r="A151" s="21"/>
      <c r="B151" s="1177"/>
      <c r="C151" s="1177"/>
      <c r="D151" s="1177"/>
      <c r="E151" s="1177"/>
      <c r="F151" s="1177"/>
      <c r="G151" s="1177"/>
      <c r="H151" s="1177"/>
      <c r="I151" s="1177"/>
      <c r="J151" s="2082" t="s">
        <v>144</v>
      </c>
      <c r="K151" s="2659"/>
      <c r="L151" s="2653" t="str">
        <f>IF(様式1!K36="","",IF(R160="","",AP77))</f>
        <v/>
      </c>
      <c r="M151" s="2654"/>
      <c r="N151" s="2654"/>
      <c r="O151" s="2654"/>
      <c r="P151" s="2654"/>
      <c r="Q151" s="2654"/>
      <c r="R151" s="2654"/>
      <c r="S151" s="2654"/>
      <c r="T151" s="2654"/>
      <c r="U151" s="2654"/>
      <c r="V151" s="2654"/>
      <c r="W151" s="2654"/>
      <c r="X151" s="2654"/>
      <c r="Y151" s="2654"/>
      <c r="Z151" s="2655"/>
      <c r="AA151" s="2660"/>
      <c r="AB151" s="2660"/>
      <c r="AC151" s="2660"/>
      <c r="AD151" s="2660"/>
      <c r="AE151" s="2660"/>
      <c r="AF151" s="1177"/>
      <c r="AG151" s="1177"/>
      <c r="AH151" s="1177"/>
      <c r="AI151" s="1176"/>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c r="CV151" s="21"/>
      <c r="CW151" s="21"/>
      <c r="CX151" s="21"/>
    </row>
    <row r="152" spans="1:102" ht="24.95" customHeight="1">
      <c r="A152" s="21"/>
      <c r="B152" s="1177"/>
      <c r="C152" s="1177"/>
      <c r="D152" s="1177"/>
      <c r="E152" s="1177"/>
      <c r="F152" s="1177"/>
      <c r="G152" s="1177"/>
      <c r="H152" s="1177"/>
      <c r="I152" s="1177"/>
      <c r="J152" s="2082" t="s">
        <v>186</v>
      </c>
      <c r="K152" s="2659"/>
      <c r="L152" s="2653" t="str">
        <f>IF(様式1!K36="","",IF(R161="","",AQ77))</f>
        <v/>
      </c>
      <c r="M152" s="2654"/>
      <c r="N152" s="2654"/>
      <c r="O152" s="2654"/>
      <c r="P152" s="2654"/>
      <c r="Q152" s="2654"/>
      <c r="R152" s="2654"/>
      <c r="S152" s="2654"/>
      <c r="T152" s="2654"/>
      <c r="U152" s="2654"/>
      <c r="V152" s="2654"/>
      <c r="W152" s="2654"/>
      <c r="X152" s="2654"/>
      <c r="Y152" s="2654"/>
      <c r="Z152" s="2655"/>
      <c r="AA152" s="2660"/>
      <c r="AB152" s="2660"/>
      <c r="AC152" s="2660"/>
      <c r="AD152" s="2660"/>
      <c r="AE152" s="2660"/>
      <c r="AF152" s="1177"/>
      <c r="AG152" s="1177"/>
      <c r="AH152" s="1177"/>
      <c r="AI152" s="1176"/>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c r="BZ152" s="21"/>
      <c r="CA152" s="21"/>
      <c r="CB152" s="21"/>
      <c r="CC152" s="21"/>
      <c r="CD152" s="21"/>
      <c r="CE152" s="21"/>
      <c r="CF152" s="21"/>
      <c r="CG152" s="21"/>
      <c r="CH152" s="21"/>
      <c r="CI152" s="21"/>
      <c r="CJ152" s="21"/>
      <c r="CK152" s="21"/>
      <c r="CL152" s="21"/>
      <c r="CM152" s="21"/>
      <c r="CN152" s="21"/>
      <c r="CO152" s="21"/>
      <c r="CP152" s="21"/>
      <c r="CQ152" s="21"/>
      <c r="CR152" s="21"/>
      <c r="CS152" s="21"/>
      <c r="CT152" s="21"/>
      <c r="CU152" s="21"/>
      <c r="CV152" s="21"/>
      <c r="CW152" s="21"/>
      <c r="CX152" s="21"/>
    </row>
    <row r="153" spans="1:102" ht="24.95" customHeight="1">
      <c r="A153" s="21"/>
      <c r="B153" s="1177"/>
      <c r="C153" s="1177"/>
      <c r="D153" s="1177"/>
      <c r="E153" s="1177"/>
      <c r="F153" s="1177"/>
      <c r="G153" s="1177"/>
      <c r="H153" s="1177"/>
      <c r="I153" s="1177"/>
      <c r="J153" s="2082" t="s">
        <v>185</v>
      </c>
      <c r="K153" s="2659"/>
      <c r="L153" s="2653" t="str">
        <f>IF(様式1!K36="","",IF(R162="","",AR77))</f>
        <v/>
      </c>
      <c r="M153" s="2654"/>
      <c r="N153" s="2654"/>
      <c r="O153" s="2654"/>
      <c r="P153" s="2654"/>
      <c r="Q153" s="2654"/>
      <c r="R153" s="2654"/>
      <c r="S153" s="2654"/>
      <c r="T153" s="2654"/>
      <c r="U153" s="2654"/>
      <c r="V153" s="2654"/>
      <c r="W153" s="2654"/>
      <c r="X153" s="2654"/>
      <c r="Y153" s="2654"/>
      <c r="Z153" s="2655"/>
      <c r="AA153" s="2660"/>
      <c r="AB153" s="2660"/>
      <c r="AC153" s="2660"/>
      <c r="AD153" s="2660"/>
      <c r="AE153" s="2660"/>
      <c r="AF153" s="1177"/>
      <c r="AG153" s="1177"/>
      <c r="AH153" s="1177"/>
      <c r="AI153" s="1176"/>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21"/>
      <c r="CN153" s="21"/>
      <c r="CO153" s="21"/>
      <c r="CP153" s="21"/>
      <c r="CQ153" s="21"/>
      <c r="CR153" s="21"/>
      <c r="CS153" s="21"/>
      <c r="CT153" s="21"/>
      <c r="CU153" s="21"/>
      <c r="CV153" s="21"/>
      <c r="CW153" s="21"/>
      <c r="CX153" s="21"/>
    </row>
    <row r="154" spans="1:102" ht="20.100000000000001" customHeight="1">
      <c r="A154" s="21"/>
      <c r="B154" s="1177"/>
      <c r="C154" s="1177"/>
      <c r="D154" s="1177"/>
      <c r="E154" s="1177"/>
      <c r="F154" s="1177"/>
      <c r="G154" s="1177"/>
      <c r="H154" s="1177"/>
      <c r="I154" s="1177"/>
      <c r="J154" s="1178" t="s">
        <v>1043</v>
      </c>
      <c r="K154" s="1177"/>
      <c r="L154" s="1177"/>
      <c r="M154" s="1177"/>
      <c r="N154" s="1177"/>
      <c r="O154" s="1177"/>
      <c r="P154" s="1177"/>
      <c r="Q154" s="1177"/>
      <c r="R154" s="1177"/>
      <c r="S154" s="1177"/>
      <c r="T154" s="1177"/>
      <c r="U154" s="1177"/>
      <c r="V154" s="1177"/>
      <c r="W154" s="1177"/>
      <c r="X154" s="1177"/>
      <c r="Y154" s="1177"/>
      <c r="Z154" s="1177"/>
      <c r="AA154" s="1177"/>
      <c r="AB154" s="1177"/>
      <c r="AC154" s="1177"/>
      <c r="AD154" s="1177"/>
      <c r="AE154" s="1177"/>
      <c r="AF154" s="1177"/>
      <c r="AG154" s="1177"/>
      <c r="AH154" s="1177"/>
      <c r="AI154" s="1176"/>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c r="BZ154" s="21"/>
      <c r="CA154" s="21"/>
      <c r="CB154" s="21"/>
      <c r="CC154" s="21"/>
      <c r="CD154" s="21"/>
      <c r="CE154" s="21"/>
      <c r="CF154" s="21"/>
      <c r="CG154" s="21"/>
      <c r="CH154" s="21"/>
      <c r="CI154" s="21"/>
      <c r="CJ154" s="21"/>
      <c r="CK154" s="21"/>
      <c r="CL154" s="21"/>
      <c r="CM154" s="21"/>
      <c r="CN154" s="21"/>
      <c r="CO154" s="21"/>
      <c r="CP154" s="21"/>
      <c r="CQ154" s="21"/>
      <c r="CR154" s="21"/>
      <c r="CS154" s="21"/>
      <c r="CT154" s="21"/>
      <c r="CU154" s="21"/>
      <c r="CV154" s="21"/>
      <c r="CW154" s="21"/>
      <c r="CX154" s="21"/>
    </row>
    <row r="155" spans="1:102" ht="12.75" customHeight="1">
      <c r="A155" s="21"/>
      <c r="B155" s="1177"/>
      <c r="C155" s="1177"/>
      <c r="D155" s="1177"/>
      <c r="E155" s="1177"/>
      <c r="F155" s="1177"/>
      <c r="G155" s="1177"/>
      <c r="H155" s="1177"/>
      <c r="I155" s="1177"/>
      <c r="J155" s="1178"/>
      <c r="K155" s="1177"/>
      <c r="L155" s="1177"/>
      <c r="M155" s="1177"/>
      <c r="N155" s="1177"/>
      <c r="O155" s="1177"/>
      <c r="P155" s="1177"/>
      <c r="Q155" s="1177"/>
      <c r="R155" s="1177"/>
      <c r="S155" s="1177"/>
      <c r="T155" s="1177"/>
      <c r="U155" s="1177"/>
      <c r="V155" s="1177"/>
      <c r="W155" s="1177"/>
      <c r="X155" s="1177"/>
      <c r="Y155" s="1177"/>
      <c r="Z155" s="1177"/>
      <c r="AA155" s="1177"/>
      <c r="AB155" s="1177"/>
      <c r="AC155" s="1177"/>
      <c r="AD155" s="1177"/>
      <c r="AE155" s="1177"/>
      <c r="AF155" s="1177"/>
      <c r="AG155" s="1177"/>
      <c r="AH155" s="1177"/>
      <c r="AI155" s="1176"/>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c r="CV155" s="21"/>
      <c r="CW155" s="21"/>
      <c r="CX155" s="21"/>
    </row>
    <row r="156" spans="1:102" ht="17.25">
      <c r="A156" s="21"/>
      <c r="B156" s="2657" t="s">
        <v>27</v>
      </c>
      <c r="C156" s="2657"/>
      <c r="D156" s="2657"/>
      <c r="E156" s="2657"/>
      <c r="F156" s="2657"/>
      <c r="G156" s="2657"/>
      <c r="H156" s="2657"/>
      <c r="I156" s="2657"/>
      <c r="J156" s="2657"/>
      <c r="K156" s="2657"/>
      <c r="L156" s="2657"/>
      <c r="M156" s="2657"/>
      <c r="N156" s="2657"/>
      <c r="O156" s="2657"/>
      <c r="P156" s="2657"/>
      <c r="Q156" s="2657"/>
      <c r="R156" s="2657"/>
      <c r="S156" s="2658"/>
      <c r="T156" s="2658"/>
      <c r="U156" s="2658"/>
      <c r="V156" s="2658"/>
      <c r="W156" s="1177"/>
      <c r="X156" s="1177"/>
      <c r="Y156" s="1177"/>
      <c r="Z156" s="1177"/>
      <c r="AA156" s="1177"/>
      <c r="AB156" s="1177"/>
      <c r="AC156" s="1177"/>
      <c r="AD156" s="1177"/>
      <c r="AE156" s="1177"/>
      <c r="AF156" s="1177"/>
      <c r="AG156" s="1177"/>
      <c r="AH156" s="1177"/>
      <c r="AI156" s="1176"/>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c r="CM156" s="21"/>
      <c r="CN156" s="21"/>
      <c r="CO156" s="21"/>
      <c r="CP156" s="21"/>
      <c r="CQ156" s="21"/>
      <c r="CR156" s="21"/>
      <c r="CS156" s="21"/>
      <c r="CT156" s="21"/>
      <c r="CU156" s="21"/>
      <c r="CV156" s="21"/>
      <c r="CW156" s="21"/>
      <c r="CX156" s="21"/>
    </row>
    <row r="157" spans="1:102" ht="24.95" customHeight="1">
      <c r="A157" s="1012"/>
      <c r="B157" s="2082"/>
      <c r="C157" s="2084"/>
      <c r="D157" s="2084"/>
      <c r="E157" s="2659"/>
      <c r="F157" s="2652" t="s">
        <v>137</v>
      </c>
      <c r="G157" s="2652"/>
      <c r="H157" s="2652"/>
      <c r="I157" s="2652"/>
      <c r="J157" s="2652"/>
      <c r="K157" s="2652"/>
      <c r="L157" s="2652"/>
      <c r="M157" s="2652"/>
      <c r="N157" s="2652"/>
      <c r="O157" s="2652"/>
      <c r="P157" s="2652"/>
      <c r="Q157" s="2652"/>
      <c r="R157" s="2652"/>
      <c r="S157" s="2652"/>
      <c r="T157" s="2652"/>
      <c r="U157" s="2652"/>
      <c r="V157" s="2652"/>
      <c r="W157" s="2652"/>
      <c r="X157" s="2652"/>
      <c r="Y157" s="2652"/>
      <c r="Z157" s="2652"/>
      <c r="AA157" s="2652"/>
      <c r="AB157" s="2652"/>
      <c r="AC157" s="2652" t="s">
        <v>91</v>
      </c>
      <c r="AD157" s="2652"/>
      <c r="AE157" s="2652"/>
      <c r="AF157" s="2652"/>
      <c r="AG157" s="2652"/>
      <c r="AH157" s="2652"/>
      <c r="AI157" s="1179" t="s">
        <v>1044</v>
      </c>
      <c r="AJ157" s="1012"/>
      <c r="AK157" s="1012"/>
      <c r="AL157" s="1012"/>
      <c r="AM157" s="1012"/>
      <c r="AN157" s="1012"/>
      <c r="AO157" s="1012"/>
      <c r="AP157" s="1012"/>
      <c r="AQ157" s="1012"/>
      <c r="AR157" s="1012"/>
      <c r="AS157" s="1012"/>
      <c r="AT157" s="1012"/>
      <c r="AU157" s="1012"/>
      <c r="AV157" s="1012"/>
      <c r="AW157" s="1012"/>
      <c r="AX157" s="1012"/>
      <c r="AY157" s="1012"/>
      <c r="AZ157" s="1012"/>
      <c r="BA157" s="1012"/>
      <c r="BB157" s="1012"/>
      <c r="BC157" s="1012"/>
      <c r="BD157" s="1012"/>
      <c r="BE157" s="1012"/>
      <c r="BF157" s="1012"/>
      <c r="BG157" s="1012"/>
      <c r="BH157" s="1012"/>
      <c r="BI157" s="1012"/>
      <c r="BJ157" s="1012"/>
      <c r="BK157" s="1012"/>
      <c r="BL157" s="1012"/>
      <c r="BM157" s="1012"/>
      <c r="BN157" s="1012"/>
      <c r="BO157" s="1012"/>
      <c r="BP157" s="1012"/>
      <c r="BQ157" s="1012"/>
      <c r="BR157" s="1012"/>
      <c r="BS157" s="1012"/>
      <c r="BT157" s="1012"/>
      <c r="BU157" s="1012"/>
      <c r="BV157" s="1012"/>
      <c r="BW157" s="1012"/>
      <c r="BX157" s="1012"/>
      <c r="BY157" s="1012"/>
      <c r="BZ157" s="1012"/>
      <c r="CA157" s="1012"/>
      <c r="CB157" s="1012"/>
      <c r="CC157" s="1012"/>
      <c r="CD157" s="1012"/>
      <c r="CE157" s="1012"/>
      <c r="CF157" s="1012"/>
      <c r="CG157" s="1012"/>
      <c r="CH157" s="1012"/>
      <c r="CI157" s="1012"/>
      <c r="CJ157" s="1012"/>
      <c r="CK157" s="1012"/>
      <c r="CL157" s="1012"/>
      <c r="CM157" s="1012"/>
      <c r="CN157" s="1012"/>
      <c r="CO157" s="1012"/>
      <c r="CP157" s="1012"/>
      <c r="CQ157" s="1012"/>
      <c r="CR157" s="1012"/>
      <c r="CS157" s="1012"/>
      <c r="CT157" s="1012"/>
      <c r="CU157" s="1012"/>
      <c r="CV157" s="1012"/>
      <c r="CW157" s="1012"/>
      <c r="CX157" s="1012"/>
    </row>
    <row r="158" spans="1:102" ht="24.95" customHeight="1">
      <c r="A158" s="1012"/>
      <c r="B158" s="2652" t="s">
        <v>1028</v>
      </c>
      <c r="C158" s="2652"/>
      <c r="D158" s="2652"/>
      <c r="E158" s="2652"/>
      <c r="F158" s="2653">
        <f>AM12</f>
        <v>45491</v>
      </c>
      <c r="G158" s="2654"/>
      <c r="H158" s="2654"/>
      <c r="I158" s="2654"/>
      <c r="J158" s="2654"/>
      <c r="K158" s="2654"/>
      <c r="L158" s="2654"/>
      <c r="M158" s="2654"/>
      <c r="N158" s="2654"/>
      <c r="O158" s="2654"/>
      <c r="P158" s="2654"/>
      <c r="Q158" s="1314" t="s">
        <v>1040</v>
      </c>
      <c r="R158" s="2654">
        <f>AM13</f>
        <v>45521</v>
      </c>
      <c r="S158" s="2654"/>
      <c r="T158" s="2654"/>
      <c r="U158" s="2654"/>
      <c r="V158" s="2654"/>
      <c r="W158" s="2654"/>
      <c r="X158" s="2654"/>
      <c r="Y158" s="2654"/>
      <c r="Z158" s="2654"/>
      <c r="AA158" s="2654"/>
      <c r="AB158" s="2655"/>
      <c r="AC158" s="2656">
        <f>AI25</f>
        <v>0</v>
      </c>
      <c r="AD158" s="2656"/>
      <c r="AE158" s="2656"/>
      <c r="AF158" s="2656"/>
      <c r="AG158" s="2656"/>
      <c r="AH158" s="2656"/>
      <c r="AI158" s="1180">
        <f>IF(F158="","",DATEDIF(F158-1,R158,"D"))</f>
        <v>31</v>
      </c>
      <c r="AJ158" s="1146">
        <f>COUNTIF(AI158:AI163,"&gt;27")</f>
        <v>5</v>
      </c>
      <c r="AK158" s="1012"/>
      <c r="AL158" s="1012"/>
      <c r="AM158" s="1012"/>
      <c r="AN158" s="1012"/>
      <c r="AO158" s="1012"/>
      <c r="AP158" s="1012"/>
      <c r="AQ158" s="1012"/>
      <c r="AR158" s="1012"/>
      <c r="AS158" s="1012"/>
      <c r="AT158" s="1012"/>
      <c r="AU158" s="1012"/>
      <c r="AV158" s="1012"/>
      <c r="AW158" s="1012"/>
      <c r="AX158" s="1012"/>
      <c r="AY158" s="1012"/>
      <c r="AZ158" s="1012"/>
      <c r="BA158" s="1012"/>
      <c r="BB158" s="1012"/>
      <c r="BC158" s="1012"/>
      <c r="BD158" s="1012"/>
      <c r="BE158" s="1012"/>
      <c r="BF158" s="1012"/>
      <c r="BG158" s="1012"/>
      <c r="BH158" s="1012"/>
      <c r="BI158" s="1012"/>
      <c r="BJ158" s="1012"/>
      <c r="BK158" s="1012"/>
      <c r="BL158" s="1012"/>
      <c r="BM158" s="1012"/>
      <c r="BN158" s="1012"/>
      <c r="BO158" s="1012"/>
      <c r="BP158" s="1012"/>
      <c r="BQ158" s="1012"/>
      <c r="BR158" s="1012"/>
      <c r="BS158" s="1012"/>
      <c r="BT158" s="1012"/>
      <c r="BU158" s="1012"/>
      <c r="BV158" s="1012"/>
      <c r="BW158" s="1012"/>
      <c r="BX158" s="1012"/>
      <c r="BY158" s="1012"/>
      <c r="BZ158" s="1012"/>
      <c r="CA158" s="1012"/>
      <c r="CB158" s="1012"/>
      <c r="CC158" s="1012"/>
      <c r="CD158" s="1012"/>
      <c r="CE158" s="1012"/>
      <c r="CF158" s="1012"/>
      <c r="CG158" s="1012"/>
      <c r="CH158" s="1012"/>
      <c r="CI158" s="1012"/>
      <c r="CJ158" s="1012"/>
      <c r="CK158" s="1012"/>
      <c r="CL158" s="1012"/>
      <c r="CM158" s="1012"/>
      <c r="CN158" s="1012"/>
      <c r="CO158" s="1012"/>
      <c r="CP158" s="1012"/>
      <c r="CQ158" s="1012"/>
      <c r="CR158" s="1012"/>
      <c r="CS158" s="1012"/>
      <c r="CT158" s="1012"/>
      <c r="CU158" s="1012"/>
      <c r="CV158" s="1012"/>
      <c r="CW158" s="1012"/>
      <c r="CX158" s="1012"/>
    </row>
    <row r="159" spans="1:102" ht="24.95" customHeight="1">
      <c r="A159" s="1012"/>
      <c r="B159" s="2652" t="s">
        <v>1029</v>
      </c>
      <c r="C159" s="2652"/>
      <c r="D159" s="2652"/>
      <c r="E159" s="2652"/>
      <c r="F159" s="2653">
        <f>AN12</f>
        <v>45522</v>
      </c>
      <c r="G159" s="2654"/>
      <c r="H159" s="2654"/>
      <c r="I159" s="2654"/>
      <c r="J159" s="2654"/>
      <c r="K159" s="2654"/>
      <c r="L159" s="2654"/>
      <c r="M159" s="2654"/>
      <c r="N159" s="2654"/>
      <c r="O159" s="2654"/>
      <c r="P159" s="2654"/>
      <c r="Q159" s="1314" t="s">
        <v>1022</v>
      </c>
      <c r="R159" s="2654">
        <f>AN13</f>
        <v>45552</v>
      </c>
      <c r="S159" s="2654"/>
      <c r="T159" s="2654"/>
      <c r="U159" s="2654"/>
      <c r="V159" s="2654"/>
      <c r="W159" s="2654"/>
      <c r="X159" s="2654"/>
      <c r="Y159" s="2654"/>
      <c r="Z159" s="2654"/>
      <c r="AA159" s="2654"/>
      <c r="AB159" s="2655"/>
      <c r="AC159" s="2656">
        <f>AI44</f>
        <v>0</v>
      </c>
      <c r="AD159" s="2656"/>
      <c r="AE159" s="2656"/>
      <c r="AF159" s="2656"/>
      <c r="AG159" s="2656"/>
      <c r="AH159" s="2656"/>
      <c r="AI159" s="1180">
        <f t="shared" ref="AI159:AI163" si="18">IF(F159="","",DATEDIF(F159-1,R159,"D"))</f>
        <v>31</v>
      </c>
      <c r="AJ159" s="1146"/>
      <c r="AK159" s="1012"/>
      <c r="AL159" s="1012"/>
      <c r="AM159" s="1012"/>
      <c r="AN159" s="1012"/>
      <c r="AO159" s="1012"/>
      <c r="AP159" s="1012"/>
      <c r="AQ159" s="1012"/>
      <c r="AR159" s="1012"/>
      <c r="AS159" s="1012"/>
      <c r="AT159" s="1012"/>
      <c r="AU159" s="1012"/>
      <c r="AV159" s="1012"/>
      <c r="AW159" s="1012"/>
      <c r="AX159" s="1012"/>
      <c r="AY159" s="1012"/>
      <c r="AZ159" s="1012"/>
      <c r="BA159" s="1012"/>
      <c r="BB159" s="1012"/>
      <c r="BC159" s="1012"/>
      <c r="BD159" s="1012"/>
      <c r="BE159" s="1012"/>
      <c r="BF159" s="1012"/>
      <c r="BG159" s="1012"/>
      <c r="BH159" s="1012"/>
      <c r="BI159" s="1012"/>
      <c r="BJ159" s="1012"/>
      <c r="BK159" s="1012"/>
      <c r="BL159" s="1012"/>
      <c r="BM159" s="1012"/>
      <c r="BN159" s="1012"/>
      <c r="BO159" s="1012"/>
      <c r="BP159" s="1012"/>
      <c r="BQ159" s="1012"/>
      <c r="BR159" s="1012"/>
      <c r="BS159" s="1012"/>
      <c r="BT159" s="1012"/>
      <c r="BU159" s="1012"/>
      <c r="BV159" s="1012"/>
      <c r="BW159" s="1012"/>
      <c r="BX159" s="1012"/>
      <c r="BY159" s="1012"/>
      <c r="BZ159" s="1012"/>
      <c r="CA159" s="1012"/>
      <c r="CB159" s="1012"/>
      <c r="CC159" s="1012"/>
      <c r="CD159" s="1012"/>
      <c r="CE159" s="1012"/>
      <c r="CF159" s="1012"/>
      <c r="CG159" s="1012"/>
      <c r="CH159" s="1012"/>
      <c r="CI159" s="1012"/>
      <c r="CJ159" s="1012"/>
      <c r="CK159" s="1012"/>
      <c r="CL159" s="1012"/>
      <c r="CM159" s="1012"/>
      <c r="CN159" s="1012"/>
      <c r="CO159" s="1012"/>
      <c r="CP159" s="1012"/>
      <c r="CQ159" s="1012"/>
      <c r="CR159" s="1012"/>
      <c r="CS159" s="1012"/>
      <c r="CT159" s="1012"/>
      <c r="CU159" s="1012"/>
      <c r="CV159" s="1012"/>
      <c r="CW159" s="1012"/>
      <c r="CX159" s="1012"/>
    </row>
    <row r="160" spans="1:102" ht="24.95" customHeight="1">
      <c r="A160" s="1012"/>
      <c r="B160" s="2652" t="s">
        <v>1030</v>
      </c>
      <c r="C160" s="2652"/>
      <c r="D160" s="2652"/>
      <c r="E160" s="2652"/>
      <c r="F160" s="2653">
        <f>IF(AO13="","",AO12)</f>
        <v>45553</v>
      </c>
      <c r="G160" s="2654"/>
      <c r="H160" s="2654"/>
      <c r="I160" s="2654"/>
      <c r="J160" s="2654"/>
      <c r="K160" s="2654"/>
      <c r="L160" s="2654"/>
      <c r="M160" s="2654"/>
      <c r="N160" s="2654"/>
      <c r="O160" s="2654"/>
      <c r="P160" s="2654"/>
      <c r="Q160" s="1314" t="s">
        <v>1022</v>
      </c>
      <c r="R160" s="2654">
        <f>IF(AO13="","",AO13)</f>
        <v>45582</v>
      </c>
      <c r="S160" s="2654"/>
      <c r="T160" s="2654"/>
      <c r="U160" s="2654"/>
      <c r="V160" s="2654"/>
      <c r="W160" s="2654"/>
      <c r="X160" s="2654"/>
      <c r="Y160" s="2654"/>
      <c r="Z160" s="2654"/>
      <c r="AA160" s="2654"/>
      <c r="AB160" s="2655"/>
      <c r="AC160" s="2656">
        <f>AI63</f>
        <v>0</v>
      </c>
      <c r="AD160" s="2656"/>
      <c r="AE160" s="2656"/>
      <c r="AF160" s="2656"/>
      <c r="AG160" s="2656"/>
      <c r="AH160" s="2656"/>
      <c r="AI160" s="1180">
        <f>IF(F160="","",DATEDIF(F160-1,R160,"D"))</f>
        <v>30</v>
      </c>
      <c r="AJ160" s="1146"/>
      <c r="AK160" s="1012"/>
      <c r="AL160" s="1012"/>
      <c r="AM160" s="1012"/>
      <c r="AN160" s="1012"/>
      <c r="AO160" s="1012"/>
      <c r="AP160" s="1012"/>
      <c r="AQ160" s="1012"/>
      <c r="AR160" s="1012"/>
      <c r="AS160" s="1012"/>
      <c r="AT160" s="1012"/>
      <c r="AU160" s="1012"/>
      <c r="AV160" s="1012"/>
      <c r="AW160" s="1012"/>
      <c r="AX160" s="1012"/>
      <c r="AY160" s="1012"/>
      <c r="AZ160" s="1012"/>
      <c r="BA160" s="1012"/>
      <c r="BB160" s="1012"/>
      <c r="BC160" s="1012"/>
      <c r="BD160" s="1012"/>
      <c r="BE160" s="1012"/>
      <c r="BF160" s="1012"/>
      <c r="BG160" s="1012"/>
      <c r="BH160" s="1012"/>
      <c r="BI160" s="1012"/>
      <c r="BJ160" s="1012"/>
      <c r="BK160" s="1012"/>
      <c r="BL160" s="1012"/>
      <c r="BM160" s="1012"/>
      <c r="BN160" s="1012"/>
      <c r="BO160" s="1012"/>
      <c r="BP160" s="1012"/>
      <c r="BQ160" s="1012"/>
      <c r="BR160" s="1012"/>
      <c r="BS160" s="1012"/>
      <c r="BT160" s="1012"/>
      <c r="BU160" s="1012"/>
      <c r="BV160" s="1012"/>
      <c r="BW160" s="1012"/>
      <c r="BX160" s="1012"/>
      <c r="BY160" s="1012"/>
      <c r="BZ160" s="1012"/>
      <c r="CA160" s="1012"/>
      <c r="CB160" s="1012"/>
      <c r="CC160" s="1012"/>
      <c r="CD160" s="1012"/>
      <c r="CE160" s="1012"/>
      <c r="CF160" s="1012"/>
      <c r="CG160" s="1012"/>
      <c r="CH160" s="1012"/>
      <c r="CI160" s="1012"/>
      <c r="CJ160" s="1012"/>
      <c r="CK160" s="1012"/>
      <c r="CL160" s="1012"/>
      <c r="CM160" s="1012"/>
      <c r="CN160" s="1012"/>
      <c r="CO160" s="1012"/>
      <c r="CP160" s="1012"/>
      <c r="CQ160" s="1012"/>
      <c r="CR160" s="1012"/>
      <c r="CS160" s="1012"/>
      <c r="CT160" s="1012"/>
      <c r="CU160" s="1012"/>
      <c r="CV160" s="1012"/>
      <c r="CW160" s="1012"/>
      <c r="CX160" s="1012"/>
    </row>
    <row r="161" spans="1:102" ht="24.95" customHeight="1">
      <c r="A161" s="1012"/>
      <c r="B161" s="2652" t="s">
        <v>1031</v>
      </c>
      <c r="C161" s="2652"/>
      <c r="D161" s="2652"/>
      <c r="E161" s="2652"/>
      <c r="F161" s="2653">
        <f>IF(AP13="","",AP12)</f>
        <v>45583</v>
      </c>
      <c r="G161" s="2654"/>
      <c r="H161" s="2654"/>
      <c r="I161" s="2654"/>
      <c r="J161" s="2654"/>
      <c r="K161" s="2654"/>
      <c r="L161" s="2654"/>
      <c r="M161" s="2654"/>
      <c r="N161" s="2654"/>
      <c r="O161" s="2654"/>
      <c r="P161" s="2654"/>
      <c r="Q161" s="1314" t="s">
        <v>1022</v>
      </c>
      <c r="R161" s="2654">
        <f>IF(AP13="","",AP13)</f>
        <v>45613</v>
      </c>
      <c r="S161" s="2654"/>
      <c r="T161" s="2654"/>
      <c r="U161" s="2654"/>
      <c r="V161" s="2654"/>
      <c r="W161" s="2654"/>
      <c r="X161" s="2654"/>
      <c r="Y161" s="2654"/>
      <c r="Z161" s="2654"/>
      <c r="AA161" s="2654"/>
      <c r="AB161" s="2655"/>
      <c r="AC161" s="2656">
        <f>AI82</f>
        <v>0</v>
      </c>
      <c r="AD161" s="2656"/>
      <c r="AE161" s="2656"/>
      <c r="AF161" s="2656"/>
      <c r="AG161" s="2656"/>
      <c r="AH161" s="2656"/>
      <c r="AI161" s="1180">
        <f t="shared" si="18"/>
        <v>31</v>
      </c>
      <c r="AJ161" s="1146"/>
      <c r="AK161" s="1012"/>
      <c r="AL161" s="1012"/>
      <c r="AM161" s="1012"/>
      <c r="AN161" s="1012"/>
      <c r="AO161" s="1012"/>
      <c r="AP161" s="1012"/>
      <c r="AQ161" s="1012"/>
      <c r="AR161" s="1012"/>
      <c r="AS161" s="1012"/>
      <c r="AT161" s="1012"/>
      <c r="AU161" s="1012"/>
      <c r="AV161" s="1012"/>
      <c r="AW161" s="1012"/>
      <c r="AX161" s="1012"/>
      <c r="AY161" s="1012"/>
      <c r="AZ161" s="1012"/>
      <c r="BA161" s="1012"/>
      <c r="BB161" s="1012"/>
      <c r="BC161" s="1012"/>
      <c r="BD161" s="1012"/>
      <c r="BE161" s="1012"/>
      <c r="BF161" s="1012"/>
      <c r="BG161" s="1012"/>
      <c r="BH161" s="1012"/>
      <c r="BI161" s="1012"/>
      <c r="BJ161" s="1012"/>
      <c r="BK161" s="1012"/>
      <c r="BL161" s="1012"/>
      <c r="BM161" s="1012"/>
      <c r="BN161" s="1012"/>
      <c r="BO161" s="1012"/>
      <c r="BP161" s="1012"/>
      <c r="BQ161" s="1012"/>
      <c r="BR161" s="1012"/>
      <c r="BS161" s="1012"/>
      <c r="BT161" s="1012"/>
      <c r="BU161" s="1012"/>
      <c r="BV161" s="1012"/>
      <c r="BW161" s="1012"/>
      <c r="BX161" s="1012"/>
      <c r="BY161" s="1012"/>
      <c r="BZ161" s="1012"/>
      <c r="CA161" s="1012"/>
      <c r="CB161" s="1012"/>
      <c r="CC161" s="1012"/>
      <c r="CD161" s="1012"/>
      <c r="CE161" s="1012"/>
      <c r="CF161" s="1012"/>
      <c r="CG161" s="1012"/>
      <c r="CH161" s="1012"/>
      <c r="CI161" s="1012"/>
      <c r="CJ161" s="1012"/>
      <c r="CK161" s="1012"/>
      <c r="CL161" s="1012"/>
      <c r="CM161" s="1012"/>
      <c r="CN161" s="1012"/>
      <c r="CO161" s="1012"/>
      <c r="CP161" s="1012"/>
      <c r="CQ161" s="1012"/>
      <c r="CR161" s="1012"/>
      <c r="CS161" s="1012"/>
      <c r="CT161" s="1012"/>
      <c r="CU161" s="1012"/>
      <c r="CV161" s="1012"/>
      <c r="CW161" s="1012"/>
      <c r="CX161" s="1012"/>
    </row>
    <row r="162" spans="1:102" ht="24.95" customHeight="1">
      <c r="A162" s="1012"/>
      <c r="B162" s="2652" t="s">
        <v>1032</v>
      </c>
      <c r="C162" s="2652"/>
      <c r="D162" s="2652"/>
      <c r="E162" s="2652"/>
      <c r="F162" s="2653">
        <f>IF(AQ13="","",AQ12)</f>
        <v>45614</v>
      </c>
      <c r="G162" s="2654"/>
      <c r="H162" s="2654"/>
      <c r="I162" s="2654"/>
      <c r="J162" s="2654"/>
      <c r="K162" s="2654"/>
      <c r="L162" s="2654"/>
      <c r="M162" s="2654"/>
      <c r="N162" s="2654"/>
      <c r="O162" s="2654"/>
      <c r="P162" s="2654"/>
      <c r="Q162" s="1314" t="s">
        <v>1022</v>
      </c>
      <c r="R162" s="2654">
        <f>IF(AQ13="","",AQ13)</f>
        <v>45643</v>
      </c>
      <c r="S162" s="2654"/>
      <c r="T162" s="2654"/>
      <c r="U162" s="2654"/>
      <c r="V162" s="2654"/>
      <c r="W162" s="2654"/>
      <c r="X162" s="2654"/>
      <c r="Y162" s="2654"/>
      <c r="Z162" s="2654"/>
      <c r="AA162" s="2654"/>
      <c r="AB162" s="2655"/>
      <c r="AC162" s="2656">
        <f>AI101</f>
        <v>0</v>
      </c>
      <c r="AD162" s="2656"/>
      <c r="AE162" s="2656"/>
      <c r="AF162" s="2656"/>
      <c r="AG162" s="2656"/>
      <c r="AH162" s="2656"/>
      <c r="AI162" s="1180">
        <f t="shared" si="18"/>
        <v>30</v>
      </c>
      <c r="AJ162" s="1146"/>
      <c r="AK162" s="1012"/>
      <c r="AL162" s="1012"/>
      <c r="AM162" s="1012"/>
      <c r="AN162" s="1012"/>
      <c r="AO162" s="1012"/>
      <c r="AP162" s="1012"/>
      <c r="AQ162" s="1012"/>
      <c r="AR162" s="1012"/>
      <c r="AS162" s="1012"/>
      <c r="AT162" s="1012"/>
      <c r="AU162" s="1012"/>
      <c r="AV162" s="1012"/>
      <c r="AW162" s="1012"/>
      <c r="AX162" s="1012"/>
      <c r="AY162" s="1012"/>
      <c r="AZ162" s="1012"/>
      <c r="BA162" s="1012"/>
      <c r="BB162" s="1012"/>
      <c r="BC162" s="1012"/>
      <c r="BD162" s="1012"/>
      <c r="BE162" s="1012"/>
      <c r="BF162" s="1012"/>
      <c r="BG162" s="1012"/>
      <c r="BH162" s="1012"/>
      <c r="BI162" s="1012"/>
      <c r="BJ162" s="1012"/>
      <c r="BK162" s="1012"/>
      <c r="BL162" s="1012"/>
      <c r="BM162" s="1012"/>
      <c r="BN162" s="1012"/>
      <c r="BO162" s="1012"/>
      <c r="BP162" s="1012"/>
      <c r="BQ162" s="1012"/>
      <c r="BR162" s="1012"/>
      <c r="BS162" s="1012"/>
      <c r="BT162" s="1012"/>
      <c r="BU162" s="1012"/>
      <c r="BV162" s="1012"/>
      <c r="BW162" s="1012"/>
      <c r="BX162" s="1012"/>
      <c r="BY162" s="1012"/>
      <c r="BZ162" s="1012"/>
      <c r="CA162" s="1012"/>
      <c r="CB162" s="1012"/>
      <c r="CC162" s="1012"/>
      <c r="CD162" s="1012"/>
      <c r="CE162" s="1012"/>
      <c r="CF162" s="1012"/>
      <c r="CG162" s="1012"/>
      <c r="CH162" s="1012"/>
      <c r="CI162" s="1012"/>
      <c r="CJ162" s="1012"/>
      <c r="CK162" s="1012"/>
      <c r="CL162" s="1012"/>
      <c r="CM162" s="1012"/>
      <c r="CN162" s="1012"/>
      <c r="CO162" s="1012"/>
      <c r="CP162" s="1012"/>
      <c r="CQ162" s="1012"/>
      <c r="CR162" s="1012"/>
      <c r="CS162" s="1012"/>
      <c r="CT162" s="1012"/>
      <c r="CU162" s="1012"/>
      <c r="CV162" s="1012"/>
      <c r="CW162" s="1012"/>
      <c r="CX162" s="1012"/>
    </row>
    <row r="163" spans="1:102" ht="24.95" customHeight="1">
      <c r="A163" s="1012"/>
      <c r="B163" s="2652" t="s">
        <v>1033</v>
      </c>
      <c r="C163" s="2652"/>
      <c r="D163" s="2652"/>
      <c r="E163" s="2652"/>
      <c r="F163" s="2653"/>
      <c r="G163" s="2654"/>
      <c r="H163" s="2654"/>
      <c r="I163" s="2654"/>
      <c r="J163" s="2654"/>
      <c r="K163" s="2654"/>
      <c r="L163" s="2654"/>
      <c r="M163" s="2654"/>
      <c r="N163" s="2654"/>
      <c r="O163" s="2654"/>
      <c r="P163" s="2654"/>
      <c r="Q163" s="1314" t="s">
        <v>1022</v>
      </c>
      <c r="R163" s="2654"/>
      <c r="S163" s="2654"/>
      <c r="T163" s="2654"/>
      <c r="U163" s="2654"/>
      <c r="V163" s="2654"/>
      <c r="W163" s="2654"/>
      <c r="X163" s="2654"/>
      <c r="Y163" s="2654"/>
      <c r="Z163" s="2654"/>
      <c r="AA163" s="2654"/>
      <c r="AB163" s="2655"/>
      <c r="AC163" s="2656">
        <f>AI119</f>
        <v>0</v>
      </c>
      <c r="AD163" s="2656"/>
      <c r="AE163" s="2656"/>
      <c r="AF163" s="2656"/>
      <c r="AG163" s="2656"/>
      <c r="AH163" s="2656"/>
      <c r="AI163" s="1180" t="str">
        <f t="shared" si="18"/>
        <v/>
      </c>
      <c r="AJ163" s="1146"/>
      <c r="AK163" s="1012"/>
      <c r="AL163" s="1012"/>
      <c r="AM163" s="1012"/>
      <c r="AN163" s="1012"/>
      <c r="AO163" s="1012"/>
      <c r="AP163" s="1012"/>
      <c r="AQ163" s="1012"/>
      <c r="AR163" s="1012"/>
      <c r="AS163" s="1012"/>
      <c r="AT163" s="1012"/>
      <c r="AU163" s="1012"/>
      <c r="AV163" s="1012"/>
      <c r="AW163" s="1012"/>
      <c r="AX163" s="1012"/>
      <c r="AY163" s="1012"/>
      <c r="AZ163" s="1012"/>
      <c r="BA163" s="1012"/>
      <c r="BB163" s="1012"/>
      <c r="BC163" s="1012"/>
      <c r="BD163" s="1012"/>
      <c r="BE163" s="1012"/>
      <c r="BF163" s="1012"/>
      <c r="BG163" s="1012"/>
      <c r="BH163" s="1012"/>
      <c r="BI163" s="1012"/>
      <c r="BJ163" s="1012"/>
      <c r="BK163" s="1012"/>
      <c r="BL163" s="1012"/>
      <c r="BM163" s="1012"/>
      <c r="BN163" s="1012"/>
      <c r="BO163" s="1012"/>
      <c r="BP163" s="1012"/>
      <c r="BQ163" s="1012"/>
      <c r="BR163" s="1012"/>
      <c r="BS163" s="1012"/>
      <c r="BT163" s="1012"/>
      <c r="BU163" s="1012"/>
      <c r="BV163" s="1012"/>
      <c r="BW163" s="1012"/>
      <c r="BX163" s="1012"/>
      <c r="BY163" s="1012"/>
      <c r="BZ163" s="1012"/>
      <c r="CA163" s="1012"/>
      <c r="CB163" s="1012"/>
      <c r="CC163" s="1012"/>
      <c r="CD163" s="1012"/>
      <c r="CE163" s="1012"/>
      <c r="CF163" s="1012"/>
      <c r="CG163" s="1012"/>
      <c r="CH163" s="1012"/>
      <c r="CI163" s="1012"/>
      <c r="CJ163" s="1012"/>
      <c r="CK163" s="1012"/>
      <c r="CL163" s="1012"/>
      <c r="CM163" s="1012"/>
      <c r="CN163" s="1012"/>
      <c r="CO163" s="1012"/>
      <c r="CP163" s="1012"/>
      <c r="CQ163" s="1012"/>
      <c r="CR163" s="1012"/>
      <c r="CS163" s="1012"/>
      <c r="CT163" s="1012"/>
      <c r="CU163" s="1012"/>
      <c r="CV163" s="1012"/>
      <c r="CW163" s="1012"/>
      <c r="CX163" s="1012"/>
    </row>
    <row r="164" spans="1:102" ht="13.5" customHeight="1">
      <c r="A164" s="21"/>
      <c r="B164" s="1177"/>
      <c r="C164" s="1177"/>
      <c r="D164" s="1177"/>
      <c r="E164" s="1177"/>
      <c r="F164" s="1177"/>
      <c r="G164" s="1177"/>
      <c r="H164" s="1177"/>
      <c r="I164" s="1177"/>
      <c r="J164" s="1177"/>
      <c r="K164" s="1177"/>
      <c r="L164" s="1177"/>
      <c r="M164" s="1177"/>
      <c r="N164" s="1177"/>
      <c r="O164" s="1177"/>
      <c r="P164" s="1177"/>
      <c r="Q164" s="1177"/>
      <c r="R164" s="1177"/>
      <c r="S164" s="1177"/>
      <c r="T164" s="1177"/>
      <c r="U164" s="1177"/>
      <c r="V164" s="1177"/>
      <c r="W164" s="1177"/>
      <c r="X164" s="1177"/>
      <c r="Y164" s="1177"/>
      <c r="Z164" s="1177"/>
      <c r="AA164" s="1177"/>
      <c r="AB164" s="1177"/>
      <c r="AC164" s="1177"/>
      <c r="AD164" s="1177"/>
      <c r="AE164" s="1177"/>
      <c r="AF164" s="1177"/>
      <c r="AG164" s="1177"/>
      <c r="AH164" s="1177"/>
      <c r="AI164" s="1176"/>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c r="CW164" s="21"/>
      <c r="CX164" s="21"/>
    </row>
    <row r="165" spans="1:102" ht="18.75" customHeight="1">
      <c r="A165" s="21"/>
      <c r="B165" s="1177"/>
      <c r="C165" s="1177"/>
      <c r="D165" s="1177"/>
      <c r="E165" s="1177"/>
      <c r="F165" s="1177"/>
      <c r="G165" s="1177"/>
      <c r="H165" s="1177"/>
      <c r="I165" s="1177"/>
      <c r="J165" s="1177"/>
      <c r="K165" s="1177"/>
      <c r="L165" s="1177"/>
      <c r="M165" s="1177"/>
      <c r="N165" s="1177"/>
      <c r="O165" s="1177"/>
      <c r="P165" s="1177"/>
      <c r="Q165" s="1177"/>
      <c r="R165" s="1177"/>
      <c r="S165" s="1177"/>
      <c r="T165" s="1177"/>
      <c r="U165" s="1177"/>
      <c r="V165" s="1177"/>
      <c r="W165" s="1177"/>
      <c r="X165" s="1177"/>
      <c r="Y165" s="1177"/>
      <c r="Z165" s="1177"/>
      <c r="AA165" s="1177"/>
      <c r="AB165" s="1177"/>
      <c r="AC165" s="2651" t="s">
        <v>1060</v>
      </c>
      <c r="AD165" s="2651"/>
      <c r="AE165" s="1177"/>
      <c r="AF165" s="2650">
        <f>AI25+AI44+AI63+AI82</f>
        <v>0</v>
      </c>
      <c r="AG165" s="2650"/>
      <c r="AH165" s="2650"/>
      <c r="AI165" s="1176"/>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c r="CW165" s="21"/>
      <c r="CX165" s="21"/>
    </row>
    <row r="166" spans="1:102">
      <c r="A166" s="21"/>
      <c r="B166" s="166"/>
      <c r="C166" s="166"/>
      <c r="D166" s="166"/>
      <c r="E166" s="166"/>
      <c r="F166" s="166"/>
      <c r="G166" s="166"/>
      <c r="H166" s="166"/>
      <c r="I166" s="166"/>
      <c r="J166" s="166"/>
      <c r="K166" s="166"/>
      <c r="L166" s="166"/>
      <c r="M166" s="166"/>
      <c r="N166" s="166"/>
      <c r="O166" s="166"/>
      <c r="P166" s="166"/>
      <c r="Q166" s="166"/>
      <c r="R166" s="166"/>
      <c r="S166" s="166"/>
      <c r="T166" s="166"/>
      <c r="U166" s="166"/>
      <c r="V166" s="166"/>
      <c r="W166" s="166"/>
      <c r="X166" s="166"/>
      <c r="Y166" s="166"/>
      <c r="Z166" s="166"/>
      <c r="AA166" s="166"/>
      <c r="AB166" s="166"/>
      <c r="AC166" s="166"/>
      <c r="AD166" s="166"/>
      <c r="AE166" s="166"/>
      <c r="AF166" s="166"/>
      <c r="AG166" s="166"/>
      <c r="AH166" s="166"/>
      <c r="AI166" s="1026"/>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row>
    <row r="167" spans="1:102">
      <c r="A167" s="21"/>
      <c r="B167" s="166"/>
      <c r="C167" s="166"/>
      <c r="D167" s="166"/>
      <c r="E167" s="166"/>
      <c r="F167" s="166"/>
      <c r="G167" s="166"/>
      <c r="H167" s="166"/>
      <c r="I167" s="166"/>
      <c r="J167" s="166"/>
      <c r="K167" s="166"/>
      <c r="L167" s="166"/>
      <c r="M167" s="166"/>
      <c r="N167" s="166"/>
      <c r="O167" s="166"/>
      <c r="P167" s="166"/>
      <c r="Q167" s="166"/>
      <c r="R167" s="166"/>
      <c r="S167" s="166"/>
      <c r="T167" s="166"/>
      <c r="U167" s="166"/>
      <c r="V167" s="166"/>
      <c r="W167" s="166"/>
      <c r="X167" s="166"/>
      <c r="Y167" s="166"/>
      <c r="Z167" s="166"/>
      <c r="AA167" s="166"/>
      <c r="AB167" s="166"/>
      <c r="AC167" s="166"/>
      <c r="AD167" s="166"/>
      <c r="AE167" s="166"/>
      <c r="AF167" s="166"/>
      <c r="AG167" s="166"/>
      <c r="AH167" s="166"/>
      <c r="AI167" s="1026"/>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21"/>
      <c r="CN167" s="21"/>
      <c r="CO167" s="21"/>
      <c r="CP167" s="21"/>
      <c r="CQ167" s="21"/>
      <c r="CR167" s="21"/>
      <c r="CS167" s="21"/>
      <c r="CT167" s="21"/>
      <c r="CU167" s="21"/>
      <c r="CV167" s="21"/>
      <c r="CW167" s="21"/>
      <c r="CX167" s="21"/>
    </row>
    <row r="168" spans="1:102">
      <c r="A168" s="21"/>
      <c r="B168" s="166"/>
      <c r="C168" s="166"/>
      <c r="D168" s="166"/>
      <c r="E168" s="166"/>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026"/>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c r="CW168" s="21"/>
      <c r="CX168" s="21"/>
    </row>
    <row r="169" spans="1:102">
      <c r="A169" s="21"/>
      <c r="B169" s="166"/>
      <c r="C169" s="166"/>
      <c r="D169" s="166"/>
      <c r="E169" s="166"/>
      <c r="F169" s="166"/>
      <c r="G169" s="166"/>
      <c r="H169" s="166"/>
      <c r="I169" s="166"/>
      <c r="J169" s="166"/>
      <c r="K169" s="166"/>
      <c r="L169" s="166"/>
      <c r="M169" s="166"/>
      <c r="N169" s="166"/>
      <c r="O169" s="166"/>
      <c r="P169" s="166"/>
      <c r="Q169" s="166"/>
      <c r="R169" s="166"/>
      <c r="S169" s="166"/>
      <c r="T169" s="166"/>
      <c r="U169" s="166"/>
      <c r="V169" s="166"/>
      <c r="W169" s="166"/>
      <c r="X169" s="166"/>
      <c r="Y169" s="166"/>
      <c r="Z169" s="166"/>
      <c r="AA169" s="166"/>
      <c r="AB169" s="166"/>
      <c r="AC169" s="166"/>
      <c r="AD169" s="166"/>
      <c r="AE169" s="166"/>
      <c r="AF169" s="166"/>
      <c r="AG169" s="166"/>
      <c r="AH169" s="166"/>
      <c r="AI169" s="1026"/>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c r="CW169" s="21"/>
      <c r="CX169" s="21"/>
    </row>
    <row r="170" spans="1:102">
      <c r="A170" s="21"/>
      <c r="B170" s="166"/>
      <c r="C170" s="166"/>
      <c r="D170" s="166"/>
      <c r="E170" s="166"/>
      <c r="F170" s="166"/>
      <c r="G170" s="166"/>
      <c r="H170" s="166"/>
      <c r="I170" s="166"/>
      <c r="J170" s="166"/>
      <c r="K170" s="166"/>
      <c r="L170" s="166"/>
      <c r="M170" s="166"/>
      <c r="N170" s="166"/>
      <c r="O170" s="166"/>
      <c r="P170" s="166"/>
      <c r="Q170" s="166"/>
      <c r="R170" s="166"/>
      <c r="S170" s="166"/>
      <c r="T170" s="166"/>
      <c r="U170" s="166"/>
      <c r="V170" s="166"/>
      <c r="W170" s="166"/>
      <c r="X170" s="166"/>
      <c r="Y170" s="166"/>
      <c r="Z170" s="166"/>
      <c r="AA170" s="166"/>
      <c r="AB170" s="166"/>
      <c r="AC170" s="166"/>
      <c r="AD170" s="166"/>
      <c r="AE170" s="166"/>
      <c r="AF170" s="166"/>
      <c r="AG170" s="166"/>
      <c r="AH170" s="166"/>
      <c r="AI170" s="1026"/>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c r="CV170" s="21"/>
      <c r="CW170" s="21"/>
      <c r="CX170" s="21"/>
    </row>
    <row r="171" spans="1:102">
      <c r="A171" s="21"/>
      <c r="B171" s="166"/>
      <c r="C171" s="166"/>
      <c r="D171" s="166"/>
      <c r="E171" s="166"/>
      <c r="F171" s="166"/>
      <c r="G171" s="166"/>
      <c r="H171" s="166"/>
      <c r="I171" s="166"/>
      <c r="J171" s="166"/>
      <c r="K171" s="166"/>
      <c r="L171" s="166"/>
      <c r="M171" s="166"/>
      <c r="N171" s="166"/>
      <c r="O171" s="166"/>
      <c r="P171" s="166"/>
      <c r="Q171" s="166"/>
      <c r="R171" s="166"/>
      <c r="S171" s="166"/>
      <c r="T171" s="166"/>
      <c r="U171" s="166"/>
      <c r="V171" s="166"/>
      <c r="W171" s="166"/>
      <c r="X171" s="166"/>
      <c r="Y171" s="166"/>
      <c r="Z171" s="166"/>
      <c r="AA171" s="166"/>
      <c r="AB171" s="166"/>
      <c r="AC171" s="166"/>
      <c r="AD171" s="166"/>
      <c r="AE171" s="166"/>
      <c r="AF171" s="166"/>
      <c r="AG171" s="166"/>
      <c r="AH171" s="166"/>
      <c r="AI171" s="1026"/>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c r="CV171" s="21"/>
      <c r="CW171" s="21"/>
      <c r="CX171" s="21"/>
    </row>
    <row r="172" spans="1:102">
      <c r="A172" s="21"/>
      <c r="B172" s="166"/>
      <c r="C172" s="166"/>
      <c r="D172" s="166"/>
      <c r="E172" s="166"/>
      <c r="F172" s="166"/>
      <c r="G172" s="166"/>
      <c r="H172" s="166"/>
      <c r="I172" s="166"/>
      <c r="J172" s="166"/>
      <c r="K172" s="166"/>
      <c r="L172" s="166"/>
      <c r="M172" s="166"/>
      <c r="N172" s="166"/>
      <c r="O172" s="166"/>
      <c r="P172" s="166"/>
      <c r="Q172" s="166"/>
      <c r="R172" s="166"/>
      <c r="S172" s="166"/>
      <c r="T172" s="166"/>
      <c r="U172" s="166"/>
      <c r="V172" s="166"/>
      <c r="W172" s="166"/>
      <c r="X172" s="166"/>
      <c r="Y172" s="166"/>
      <c r="Z172" s="166"/>
      <c r="AA172" s="166"/>
      <c r="AB172" s="166"/>
      <c r="AC172" s="166"/>
      <c r="AD172" s="166"/>
      <c r="AE172" s="166"/>
      <c r="AF172" s="166"/>
      <c r="AG172" s="166"/>
      <c r="AH172" s="166"/>
      <c r="AI172" s="1026"/>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c r="CV172" s="21"/>
      <c r="CW172" s="21"/>
      <c r="CX172" s="21"/>
    </row>
    <row r="173" spans="1:102">
      <c r="A173" s="21"/>
      <c r="B173" s="166"/>
      <c r="C173" s="166"/>
      <c r="D173" s="166"/>
      <c r="E173" s="166"/>
      <c r="F173" s="166"/>
      <c r="G173" s="166"/>
      <c r="H173" s="166"/>
      <c r="I173" s="166"/>
      <c r="J173" s="166"/>
      <c r="K173" s="166"/>
      <c r="L173" s="166"/>
      <c r="M173" s="166"/>
      <c r="N173" s="166"/>
      <c r="O173" s="166"/>
      <c r="P173" s="166"/>
      <c r="Q173" s="166"/>
      <c r="R173" s="166"/>
      <c r="S173" s="166"/>
      <c r="T173" s="166"/>
      <c r="U173" s="166"/>
      <c r="V173" s="166"/>
      <c r="W173" s="166"/>
      <c r="X173" s="166"/>
      <c r="Y173" s="166"/>
      <c r="Z173" s="166"/>
      <c r="AA173" s="166"/>
      <c r="AB173" s="166"/>
      <c r="AC173" s="166"/>
      <c r="AD173" s="166"/>
      <c r="AE173" s="166"/>
      <c r="AF173" s="166"/>
      <c r="AG173" s="166"/>
      <c r="AH173" s="166"/>
      <c r="AI173" s="1026"/>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c r="CV173" s="21"/>
      <c r="CW173" s="21"/>
      <c r="CX173" s="21"/>
    </row>
    <row r="174" spans="1:102">
      <c r="A174" s="21"/>
      <c r="B174" s="166"/>
      <c r="C174" s="166"/>
      <c r="D174" s="166"/>
      <c r="E174" s="166"/>
      <c r="F174" s="166"/>
      <c r="G174" s="166"/>
      <c r="H174" s="166"/>
      <c r="I174" s="166"/>
      <c r="J174" s="166"/>
      <c r="K174" s="166"/>
      <c r="L174" s="166"/>
      <c r="M174" s="166"/>
      <c r="N174" s="166"/>
      <c r="O174" s="166"/>
      <c r="P174" s="166"/>
      <c r="Q174" s="166"/>
      <c r="R174" s="166"/>
      <c r="S174" s="166"/>
      <c r="T174" s="166"/>
      <c r="U174" s="166"/>
      <c r="V174" s="166"/>
      <c r="W174" s="166"/>
      <c r="X174" s="166"/>
      <c r="Y174" s="166"/>
      <c r="Z174" s="166"/>
      <c r="AA174" s="166"/>
      <c r="AB174" s="166"/>
      <c r="AC174" s="166"/>
      <c r="AD174" s="166"/>
      <c r="AE174" s="166"/>
      <c r="AF174" s="166"/>
      <c r="AG174" s="166"/>
      <c r="AH174" s="166"/>
      <c r="AI174" s="1026"/>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row>
  </sheetData>
  <mergeCells count="340">
    <mergeCell ref="AA142:AE142"/>
    <mergeCell ref="AA143:AE143"/>
    <mergeCell ref="AA144:AE144"/>
    <mergeCell ref="AA145:AE145"/>
    <mergeCell ref="AA148:AE148"/>
    <mergeCell ref="AA149:AE149"/>
    <mergeCell ref="AA150:AE150"/>
    <mergeCell ref="AA151:AE151"/>
    <mergeCell ref="AA152:AE152"/>
    <mergeCell ref="AD123:AD133"/>
    <mergeCell ref="AE123:AE133"/>
    <mergeCell ref="AF123:AF133"/>
    <mergeCell ref="AG123:AG133"/>
    <mergeCell ref="AH123:AH133"/>
    <mergeCell ref="C135:C137"/>
    <mergeCell ref="AI135:AI136"/>
    <mergeCell ref="U123:U133"/>
    <mergeCell ref="V123:V133"/>
    <mergeCell ref="W123:W133"/>
    <mergeCell ref="X123:X133"/>
    <mergeCell ref="Y123:Y133"/>
    <mergeCell ref="Z123:Z133"/>
    <mergeCell ref="AA123:AA133"/>
    <mergeCell ref="AB123:AB133"/>
    <mergeCell ref="AC123:AC133"/>
    <mergeCell ref="L123:L133"/>
    <mergeCell ref="M123:M133"/>
    <mergeCell ref="N123:N133"/>
    <mergeCell ref="O123:O133"/>
    <mergeCell ref="P123:P133"/>
    <mergeCell ref="Q123:Q133"/>
    <mergeCell ref="R123:R133"/>
    <mergeCell ref="S123:S133"/>
    <mergeCell ref="T123:T133"/>
    <mergeCell ref="B121:B137"/>
    <mergeCell ref="D123:D133"/>
    <mergeCell ref="E123:E133"/>
    <mergeCell ref="F123:F133"/>
    <mergeCell ref="G123:G133"/>
    <mergeCell ref="H123:H133"/>
    <mergeCell ref="I123:I133"/>
    <mergeCell ref="J123:J133"/>
    <mergeCell ref="K123:K133"/>
    <mergeCell ref="D10:D20"/>
    <mergeCell ref="E10:E20"/>
    <mergeCell ref="F10:F20"/>
    <mergeCell ref="G10:G20"/>
    <mergeCell ref="H10:H20"/>
    <mergeCell ref="A1:C1"/>
    <mergeCell ref="D1:H1"/>
    <mergeCell ref="J1:N1"/>
    <mergeCell ref="D2:E2"/>
    <mergeCell ref="A4:AH4"/>
    <mergeCell ref="B6:D6"/>
    <mergeCell ref="E6:R6"/>
    <mergeCell ref="S6:U6"/>
    <mergeCell ref="V6:AH6"/>
    <mergeCell ref="Q10:Q20"/>
    <mergeCell ref="R10:R20"/>
    <mergeCell ref="S10:S20"/>
    <mergeCell ref="T10:T20"/>
    <mergeCell ref="I10:I20"/>
    <mergeCell ref="J10:J20"/>
    <mergeCell ref="K10:K20"/>
    <mergeCell ref="L10:L20"/>
    <mergeCell ref="M10:M20"/>
    <mergeCell ref="AG10:AG20"/>
    <mergeCell ref="AH10:AH20"/>
    <mergeCell ref="C23:C25"/>
    <mergeCell ref="AI23:AI24"/>
    <mergeCell ref="B27:B44"/>
    <mergeCell ref="D29:D39"/>
    <mergeCell ref="E29:E39"/>
    <mergeCell ref="F29:F39"/>
    <mergeCell ref="G29:G39"/>
    <mergeCell ref="H29:H39"/>
    <mergeCell ref="AA10:AA20"/>
    <mergeCell ref="AB10:AB20"/>
    <mergeCell ref="AC10:AC20"/>
    <mergeCell ref="AD10:AD20"/>
    <mergeCell ref="AE10:AE20"/>
    <mergeCell ref="AF10:AF20"/>
    <mergeCell ref="U10:U20"/>
    <mergeCell ref="V10:V20"/>
    <mergeCell ref="W10:W20"/>
    <mergeCell ref="X10:X20"/>
    <mergeCell ref="Y10:Y20"/>
    <mergeCell ref="Z10:Z20"/>
    <mergeCell ref="O10:O20"/>
    <mergeCell ref="B8:B25"/>
    <mergeCell ref="P10:P20"/>
    <mergeCell ref="Q29:Q39"/>
    <mergeCell ref="R29:R39"/>
    <mergeCell ref="S29:S39"/>
    <mergeCell ref="T29:T39"/>
    <mergeCell ref="I29:I39"/>
    <mergeCell ref="J29:J39"/>
    <mergeCell ref="K29:K39"/>
    <mergeCell ref="L29:L39"/>
    <mergeCell ref="M29:M39"/>
    <mergeCell ref="N29:N39"/>
    <mergeCell ref="P29:P39"/>
    <mergeCell ref="N10:N20"/>
    <mergeCell ref="AG29:AG39"/>
    <mergeCell ref="AH29:AH39"/>
    <mergeCell ref="C42:C44"/>
    <mergeCell ref="AI42:AI43"/>
    <mergeCell ref="B46:B63"/>
    <mergeCell ref="D48:D58"/>
    <mergeCell ref="E48:E58"/>
    <mergeCell ref="F48:F58"/>
    <mergeCell ref="G48:G58"/>
    <mergeCell ref="H48:H58"/>
    <mergeCell ref="AA29:AA39"/>
    <mergeCell ref="AB29:AB39"/>
    <mergeCell ref="AC29:AC39"/>
    <mergeCell ref="AD29:AD39"/>
    <mergeCell ref="AE29:AE39"/>
    <mergeCell ref="AF29:AF39"/>
    <mergeCell ref="U29:U39"/>
    <mergeCell ref="V29:V39"/>
    <mergeCell ref="W29:W39"/>
    <mergeCell ref="X29:X39"/>
    <mergeCell ref="Y29:Y39"/>
    <mergeCell ref="Z29:Z39"/>
    <mergeCell ref="O29:O39"/>
    <mergeCell ref="Q48:Q58"/>
    <mergeCell ref="R48:R58"/>
    <mergeCell ref="S48:S58"/>
    <mergeCell ref="T48:T58"/>
    <mergeCell ref="I48:I58"/>
    <mergeCell ref="J48:J58"/>
    <mergeCell ref="K48:K58"/>
    <mergeCell ref="L48:L58"/>
    <mergeCell ref="M48:M58"/>
    <mergeCell ref="N48:N58"/>
    <mergeCell ref="AG48:AG58"/>
    <mergeCell ref="AH48:AH58"/>
    <mergeCell ref="C61:C63"/>
    <mergeCell ref="AI61:AI62"/>
    <mergeCell ref="B65:B82"/>
    <mergeCell ref="D67:D77"/>
    <mergeCell ref="E67:E77"/>
    <mergeCell ref="F67:F77"/>
    <mergeCell ref="G67:G77"/>
    <mergeCell ref="H67:H77"/>
    <mergeCell ref="AA48:AA58"/>
    <mergeCell ref="AB48:AB58"/>
    <mergeCell ref="AC48:AC58"/>
    <mergeCell ref="AD48:AD58"/>
    <mergeCell ref="AE48:AE58"/>
    <mergeCell ref="AF48:AF58"/>
    <mergeCell ref="U48:U58"/>
    <mergeCell ref="V48:V58"/>
    <mergeCell ref="W48:W58"/>
    <mergeCell ref="X48:X58"/>
    <mergeCell ref="Y48:Y58"/>
    <mergeCell ref="Z48:Z58"/>
    <mergeCell ref="O48:O58"/>
    <mergeCell ref="P48:P58"/>
    <mergeCell ref="Q67:Q77"/>
    <mergeCell ref="R67:R77"/>
    <mergeCell ref="S67:S77"/>
    <mergeCell ref="T67:T77"/>
    <mergeCell ref="I67:I77"/>
    <mergeCell ref="J67:J77"/>
    <mergeCell ref="K67:K77"/>
    <mergeCell ref="L67:L77"/>
    <mergeCell ref="M67:M77"/>
    <mergeCell ref="N67:N77"/>
    <mergeCell ref="AG67:AG77"/>
    <mergeCell ref="AH67:AH77"/>
    <mergeCell ref="C80:C82"/>
    <mergeCell ref="AI80:AI81"/>
    <mergeCell ref="B84:B101"/>
    <mergeCell ref="D86:D96"/>
    <mergeCell ref="E86:E96"/>
    <mergeCell ref="F86:F96"/>
    <mergeCell ref="G86:G96"/>
    <mergeCell ref="H86:H96"/>
    <mergeCell ref="AA67:AA77"/>
    <mergeCell ref="AB67:AB77"/>
    <mergeCell ref="AC67:AC77"/>
    <mergeCell ref="AD67:AD77"/>
    <mergeCell ref="AE67:AE77"/>
    <mergeCell ref="AF67:AF77"/>
    <mergeCell ref="U67:U77"/>
    <mergeCell ref="V67:V77"/>
    <mergeCell ref="W67:W77"/>
    <mergeCell ref="X67:X77"/>
    <mergeCell ref="Y67:Y77"/>
    <mergeCell ref="Z67:Z77"/>
    <mergeCell ref="O67:O77"/>
    <mergeCell ref="P67:P77"/>
    <mergeCell ref="AI99:AI100"/>
    <mergeCell ref="B103:B119"/>
    <mergeCell ref="D105:D115"/>
    <mergeCell ref="E105:E115"/>
    <mergeCell ref="F105:F115"/>
    <mergeCell ref="G105:G115"/>
    <mergeCell ref="H105:H115"/>
    <mergeCell ref="AA86:AA96"/>
    <mergeCell ref="AB86:AB96"/>
    <mergeCell ref="AC86:AC96"/>
    <mergeCell ref="AD86:AD96"/>
    <mergeCell ref="AE86:AE96"/>
    <mergeCell ref="AF86:AF96"/>
    <mergeCell ref="U86:U96"/>
    <mergeCell ref="V86:V96"/>
    <mergeCell ref="W86:W96"/>
    <mergeCell ref="X86:X96"/>
    <mergeCell ref="Y86:Y96"/>
    <mergeCell ref="Z86:Z96"/>
    <mergeCell ref="O86:O96"/>
    <mergeCell ref="P86:P96"/>
    <mergeCell ref="Q86:Q96"/>
    <mergeCell ref="R86:R96"/>
    <mergeCell ref="I86:I96"/>
    <mergeCell ref="J86:J96"/>
    <mergeCell ref="K86:K96"/>
    <mergeCell ref="L86:L96"/>
    <mergeCell ref="M86:M96"/>
    <mergeCell ref="N86:N96"/>
    <mergeCell ref="AG105:AG115"/>
    <mergeCell ref="AH105:AH115"/>
    <mergeCell ref="C99:C101"/>
    <mergeCell ref="J105:J115"/>
    <mergeCell ref="K105:K115"/>
    <mergeCell ref="L105:L115"/>
    <mergeCell ref="M105:M115"/>
    <mergeCell ref="N105:N115"/>
    <mergeCell ref="AG86:AG96"/>
    <mergeCell ref="AH86:AH96"/>
    <mergeCell ref="S86:S96"/>
    <mergeCell ref="T86:T96"/>
    <mergeCell ref="C117:C119"/>
    <mergeCell ref="AI117:AI118"/>
    <mergeCell ref="B140:AH140"/>
    <mergeCell ref="B141:D141"/>
    <mergeCell ref="J141:Z141"/>
    <mergeCell ref="AA105:AA115"/>
    <mergeCell ref="AB105:AB115"/>
    <mergeCell ref="AC105:AC115"/>
    <mergeCell ref="AD105:AD115"/>
    <mergeCell ref="AE105:AE115"/>
    <mergeCell ref="AF105:AF115"/>
    <mergeCell ref="U105:U115"/>
    <mergeCell ref="V105:V115"/>
    <mergeCell ref="W105:W115"/>
    <mergeCell ref="X105:X115"/>
    <mergeCell ref="Y105:Y115"/>
    <mergeCell ref="Z105:Z115"/>
    <mergeCell ref="O105:O115"/>
    <mergeCell ref="P105:P115"/>
    <mergeCell ref="Q105:Q115"/>
    <mergeCell ref="R105:R115"/>
    <mergeCell ref="S105:S115"/>
    <mergeCell ref="T105:T115"/>
    <mergeCell ref="I105:I115"/>
    <mergeCell ref="B144:C144"/>
    <mergeCell ref="D144:E144"/>
    <mergeCell ref="G144:H144"/>
    <mergeCell ref="J144:K144"/>
    <mergeCell ref="L144:R144"/>
    <mergeCell ref="B142:C142"/>
    <mergeCell ref="D142:H142"/>
    <mergeCell ref="J142:K142"/>
    <mergeCell ref="L142:Z142"/>
    <mergeCell ref="B143:C143"/>
    <mergeCell ref="D143:E143"/>
    <mergeCell ref="G143:H143"/>
    <mergeCell ref="J143:K143"/>
    <mergeCell ref="L143:R143"/>
    <mergeCell ref="T143:Z143"/>
    <mergeCell ref="B149:C149"/>
    <mergeCell ref="D149:E149"/>
    <mergeCell ref="G149:H149"/>
    <mergeCell ref="J149:K149"/>
    <mergeCell ref="L149:Z149"/>
    <mergeCell ref="T144:Z144"/>
    <mergeCell ref="B148:C148"/>
    <mergeCell ref="D148:E148"/>
    <mergeCell ref="G148:H148"/>
    <mergeCell ref="J148:K148"/>
    <mergeCell ref="L148:Z148"/>
    <mergeCell ref="B147:C147"/>
    <mergeCell ref="D147:E147"/>
    <mergeCell ref="G147:H147"/>
    <mergeCell ref="J147:Z147"/>
    <mergeCell ref="B146:C146"/>
    <mergeCell ref="D146:E146"/>
    <mergeCell ref="G146:H146"/>
    <mergeCell ref="B145:C145"/>
    <mergeCell ref="D145:E145"/>
    <mergeCell ref="G145:H145"/>
    <mergeCell ref="J145:K145"/>
    <mergeCell ref="L145:R145"/>
    <mergeCell ref="T145:Z145"/>
    <mergeCell ref="J152:K152"/>
    <mergeCell ref="L152:Z152"/>
    <mergeCell ref="J153:K153"/>
    <mergeCell ref="L153:Z153"/>
    <mergeCell ref="AA153:AE153"/>
    <mergeCell ref="J150:K150"/>
    <mergeCell ref="L150:Z150"/>
    <mergeCell ref="J151:K151"/>
    <mergeCell ref="L151:Z151"/>
    <mergeCell ref="AC160:AH160"/>
    <mergeCell ref="B156:V156"/>
    <mergeCell ref="B157:E157"/>
    <mergeCell ref="F157:AB157"/>
    <mergeCell ref="AC157:AH157"/>
    <mergeCell ref="B158:E158"/>
    <mergeCell ref="F158:P158"/>
    <mergeCell ref="R158:AB158"/>
    <mergeCell ref="AC158:AH158"/>
    <mergeCell ref="AG143:AH144"/>
    <mergeCell ref="AI143:AI144"/>
    <mergeCell ref="AG141:AH141"/>
    <mergeCell ref="AF165:AH165"/>
    <mergeCell ref="AC165:AD165"/>
    <mergeCell ref="B163:E163"/>
    <mergeCell ref="F163:P163"/>
    <mergeCell ref="R163:AB163"/>
    <mergeCell ref="AC163:AH163"/>
    <mergeCell ref="B161:E161"/>
    <mergeCell ref="F161:P161"/>
    <mergeCell ref="R161:AB161"/>
    <mergeCell ref="AC161:AH161"/>
    <mergeCell ref="B162:E162"/>
    <mergeCell ref="F162:P162"/>
    <mergeCell ref="R162:AB162"/>
    <mergeCell ref="AC162:AH162"/>
    <mergeCell ref="B159:E159"/>
    <mergeCell ref="F159:P159"/>
    <mergeCell ref="R159:AB159"/>
    <mergeCell ref="AC159:AH159"/>
    <mergeCell ref="B160:E160"/>
    <mergeCell ref="F160:P160"/>
    <mergeCell ref="R160:AB160"/>
  </mergeCells>
  <phoneticPr fontId="53"/>
  <conditionalFormatting sqref="D143:E149 G143:H149 L143:R145 T143:Z145 L149:Z153 D1 J1 D10:AH20 D29:AH39 D105:AH119 D48:AH58 D86:AH96 D67:AH77 D22:AH25 D41:AH44 D60:AH63 D79:AH82 D98:AH101">
    <cfRule type="cellIs" dxfId="248" priority="27" stopIfTrue="1" operator="equal">
      <formula>""</formula>
    </cfRule>
  </conditionalFormatting>
  <conditionalFormatting sqref="AI157">
    <cfRule type="expression" dxfId="247" priority="26">
      <formula>$AI$158&lt;28</formula>
    </cfRule>
  </conditionalFormatting>
  <conditionalFormatting sqref="AI159">
    <cfRule type="expression" dxfId="246" priority="25">
      <formula>$AI$159&lt;28</formula>
    </cfRule>
  </conditionalFormatting>
  <conditionalFormatting sqref="AI160">
    <cfRule type="expression" dxfId="245" priority="24">
      <formula>$AI$160&lt;28</formula>
    </cfRule>
  </conditionalFormatting>
  <conditionalFormatting sqref="AI161">
    <cfRule type="expression" dxfId="244" priority="23">
      <formula>$AI$161&lt;28</formula>
    </cfRule>
  </conditionalFormatting>
  <conditionalFormatting sqref="AI162">
    <cfRule type="expression" dxfId="243" priority="22">
      <formula>$AI$162&lt;28</formula>
    </cfRule>
  </conditionalFormatting>
  <conditionalFormatting sqref="AI163">
    <cfRule type="expression" dxfId="242" priority="21">
      <formula>$AI$163&lt;28</formula>
    </cfRule>
  </conditionalFormatting>
  <conditionalFormatting sqref="D123:AH137">
    <cfRule type="cellIs" dxfId="241" priority="20" stopIfTrue="1" operator="equal">
      <formula>""</formula>
    </cfRule>
  </conditionalFormatting>
  <conditionalFormatting sqref="D21:AH21">
    <cfRule type="cellIs" dxfId="240" priority="10" stopIfTrue="1" operator="equal">
      <formula>""</formula>
    </cfRule>
  </conditionalFormatting>
  <conditionalFormatting sqref="D40:AH40">
    <cfRule type="cellIs" dxfId="239" priority="8" stopIfTrue="1" operator="equal">
      <formula>""</formula>
    </cfRule>
  </conditionalFormatting>
  <conditionalFormatting sqref="D59:AH59">
    <cfRule type="cellIs" dxfId="238" priority="6" stopIfTrue="1" operator="equal">
      <formula>""</formula>
    </cfRule>
  </conditionalFormatting>
  <conditionalFormatting sqref="D78:AH78">
    <cfRule type="cellIs" dxfId="237" priority="4" stopIfTrue="1" operator="equal">
      <formula>""</formula>
    </cfRule>
  </conditionalFormatting>
  <conditionalFormatting sqref="D97:AH97">
    <cfRule type="cellIs" dxfId="236" priority="2" stopIfTrue="1" operator="equal">
      <formula>""</formula>
    </cfRule>
  </conditionalFormatting>
  <conditionalFormatting sqref="D8:AH25">
    <cfRule type="expression" dxfId="235" priority="746">
      <formula>OR(WEEKDAY(D$8,2)&gt;5,COUNTIF(D$8,$AM$33:$AM$75))</formula>
    </cfRule>
  </conditionalFormatting>
  <conditionalFormatting sqref="D27:AH44">
    <cfRule type="expression" dxfId="234" priority="748">
      <formula>OR(WEEKDAY(D$27,2)&gt;5,COUNTIF(D$27,$AM$33:$AM$75))</formula>
    </cfRule>
  </conditionalFormatting>
  <conditionalFormatting sqref="D46:AH63">
    <cfRule type="expression" dxfId="233" priority="750">
      <formula>OR(WEEKDAY(D$46,2)&gt;5,COUNTIF(D$46,$AM$33:$AM$75))</formula>
    </cfRule>
  </conditionalFormatting>
  <conditionalFormatting sqref="D65:AH82">
    <cfRule type="expression" dxfId="232" priority="752">
      <formula>OR(WEEKDAY(D$65,2)&gt;5,COUNTIF(D$65,$AM$33:$AM$75))</formula>
    </cfRule>
  </conditionalFormatting>
  <conditionalFormatting sqref="D84:AH101">
    <cfRule type="expression" dxfId="231" priority="754">
      <formula>OR(WEEKDAY(D$84,2)&gt;5,COUNTIF(D$84,$AM$33:$AM$75))</formula>
    </cfRule>
  </conditionalFormatting>
  <conditionalFormatting sqref="D103:AH119">
    <cfRule type="expression" dxfId="230" priority="756">
      <formula>OR(WEEKDAY(D$103,2)&gt;5,COUNTIF(D$103,$AM$33:$AM$75))</formula>
    </cfRule>
  </conditionalFormatting>
  <conditionalFormatting sqref="D121:AH137">
    <cfRule type="expression" dxfId="229" priority="757">
      <formula>OR(WEEKDAY(D$121,2)&gt;5,COUNTIF(D$121,$AM$33:$AM$75))</formula>
    </cfRule>
  </conditionalFormatting>
  <dataValidations count="3">
    <dataValidation imeMode="off" allowBlank="1" showInputMessage="1" showErrorMessage="1" sqref="D61:AH63 J1 D117:AH119 D80:AH82 D1 D143:E149 G143:H149 L143:R145 T143:Z145 L149:Z153 D42:AH44 D23:AH25 D99:AH101 D135:AH137"/>
    <dataValidation type="list" allowBlank="1" showInputMessage="1" showErrorMessage="1" sqref="D97:AH98 D116:AH116 D78:AH79 D59:AH60 D40:AH41 D21:AH22 D134:AH134">
      <formula1>"○,◎"</formula1>
    </dataValidation>
    <dataValidation imeMode="hiragana" allowBlank="1" showInputMessage="1" showErrorMessage="1" sqref="D122:AH133 D9:AH20 D66:AH77 D28:AH39 D47:AH58 D104:AH115 D85:AH96"/>
  </dataValidations>
  <pageMargins left="0.39370078740157483" right="0.39370078740157483" top="0.74803149606299213" bottom="0.35433070866141736" header="0.31496062992125984" footer="0.31496062992125984"/>
  <pageSetup paperSize="9" scale="55" orientation="portrait" r:id="rId1"/>
  <headerFooter>
    <oddFooter>&amp;R東京支部7月開講コース</oddFooter>
  </headerFooter>
  <rowBreaks count="1" manualBreakCount="1">
    <brk id="64" max="34"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99"/>
  </sheetPr>
  <dimension ref="A1:L22"/>
  <sheetViews>
    <sheetView view="pageBreakPreview" zoomScale="80" zoomScaleNormal="100" zoomScaleSheetLayoutView="80" workbookViewId="0">
      <selection activeCell="C14" sqref="C14:E14"/>
    </sheetView>
  </sheetViews>
  <sheetFormatPr defaultRowHeight="13.5"/>
  <cols>
    <col min="1" max="1" width="28.625" style="331" customWidth="1"/>
    <col min="2" max="2" width="9.375" style="331" hidden="1" customWidth="1"/>
    <col min="3" max="5" width="15.25" style="331" customWidth="1"/>
    <col min="6" max="6" width="15.25" style="615" customWidth="1"/>
    <col min="7" max="7" width="15.25" style="331" customWidth="1"/>
    <col min="8" max="8" width="1.125" style="331" customWidth="1"/>
    <col min="9" max="9" width="9.625" style="508" customWidth="1"/>
    <col min="10" max="10" width="5.25" style="508" bestFit="1" customWidth="1"/>
    <col min="11" max="11" width="2.125" style="508" bestFit="1" customWidth="1"/>
    <col min="12" max="12" width="3.375" style="508" bestFit="1" customWidth="1"/>
    <col min="13" max="13" width="2.125" style="508" bestFit="1" customWidth="1"/>
    <col min="14" max="14" width="10.375" style="508" bestFit="1" customWidth="1"/>
    <col min="15" max="15" width="5.25" style="508" bestFit="1" customWidth="1"/>
    <col min="16" max="16" width="2.125" style="508" bestFit="1" customWidth="1"/>
    <col min="17" max="17" width="3.375" style="508" bestFit="1" customWidth="1"/>
    <col min="18" max="18" width="2.125" style="508" bestFit="1" customWidth="1"/>
    <col min="19" max="19" width="10.875" style="508" customWidth="1"/>
    <col min="20" max="20" width="5.25" style="508" bestFit="1" customWidth="1"/>
    <col min="21" max="21" width="2.125" style="508" bestFit="1" customWidth="1"/>
    <col min="22" max="22" width="3.375" style="508" bestFit="1" customWidth="1"/>
    <col min="23" max="23" width="2.125" style="508" bestFit="1" customWidth="1"/>
    <col min="24" max="24" width="10.625" style="508" customWidth="1"/>
    <col min="25" max="25" width="2.125" style="508" bestFit="1" customWidth="1"/>
    <col min="26" max="26" width="3.375" style="508" bestFit="1" customWidth="1"/>
    <col min="27" max="27" width="2.125" style="508" bestFit="1" customWidth="1"/>
    <col min="28" max="16384" width="9" style="508"/>
  </cols>
  <sheetData>
    <row r="1" spans="1:12" s="331" customFormat="1" ht="45" customHeight="1" thickBot="1">
      <c r="A1" s="2738">
        <v>45491</v>
      </c>
      <c r="B1" s="2738"/>
      <c r="C1" s="2738"/>
      <c r="D1" s="2738"/>
      <c r="E1" s="2738"/>
      <c r="F1" s="2738"/>
      <c r="G1" s="2738"/>
      <c r="H1" s="1128"/>
      <c r="I1" s="748"/>
      <c r="J1" s="515"/>
    </row>
    <row r="2" spans="1:12" s="331" customFormat="1" ht="30" hidden="1" customHeight="1">
      <c r="A2" s="2736"/>
      <c r="B2" s="2737"/>
      <c r="C2" s="2737"/>
      <c r="D2" s="2737"/>
      <c r="E2" s="2737"/>
      <c r="F2" s="2737"/>
      <c r="G2" s="2737"/>
      <c r="H2" s="989"/>
      <c r="I2" s="749"/>
      <c r="J2" s="516"/>
    </row>
    <row r="3" spans="1:12" s="331" customFormat="1" ht="35.25" hidden="1" customHeight="1">
      <c r="A3" s="1324"/>
      <c r="B3" s="1324"/>
      <c r="C3" s="1325"/>
      <c r="D3" s="1326"/>
      <c r="E3" s="1325"/>
      <c r="F3" s="1325"/>
      <c r="G3" s="1325"/>
      <c r="H3" s="989"/>
      <c r="I3" s="749"/>
      <c r="J3" s="516"/>
    </row>
    <row r="4" spans="1:12" s="331" customFormat="1" ht="21" hidden="1" customHeight="1">
      <c r="A4" s="1327"/>
      <c r="B4" s="1327"/>
      <c r="C4" s="1325"/>
      <c r="D4" s="1326"/>
      <c r="E4" s="1325"/>
      <c r="F4" s="1325"/>
      <c r="G4" s="1325"/>
      <c r="H4" s="989"/>
      <c r="I4" s="749"/>
      <c r="J4" s="516"/>
    </row>
    <row r="5" spans="1:12" s="331" customFormat="1" ht="35.1" hidden="1" customHeight="1">
      <c r="A5" s="1328"/>
      <c r="B5" s="1329"/>
      <c r="C5" s="1330"/>
      <c r="D5" s="1331"/>
      <c r="E5" s="1330"/>
      <c r="F5" s="1332"/>
      <c r="G5" s="1330"/>
      <c r="H5" s="989"/>
      <c r="I5" s="749"/>
      <c r="J5" s="516"/>
    </row>
    <row r="6" spans="1:12" s="331" customFormat="1" ht="35.1" hidden="1" customHeight="1">
      <c r="A6" s="1333"/>
      <c r="B6" s="1334"/>
      <c r="C6" s="1330"/>
      <c r="D6" s="1331"/>
      <c r="E6" s="1330"/>
      <c r="F6" s="1332"/>
      <c r="G6" s="1330"/>
      <c r="H6" s="989"/>
      <c r="I6" s="749"/>
      <c r="J6" s="516"/>
    </row>
    <row r="7" spans="1:12" s="331" customFormat="1" ht="35.1" hidden="1" customHeight="1">
      <c r="A7" s="1333"/>
      <c r="B7" s="1335"/>
      <c r="C7" s="1330"/>
      <c r="D7" s="1331"/>
      <c r="E7" s="1330"/>
      <c r="F7" s="1332"/>
      <c r="G7" s="1330"/>
      <c r="H7" s="989"/>
      <c r="I7" s="749"/>
      <c r="J7" s="516"/>
    </row>
    <row r="8" spans="1:12" s="331" customFormat="1" ht="35.1" hidden="1" customHeight="1">
      <c r="A8" s="1336"/>
      <c r="B8" s="1337"/>
      <c r="C8" s="1330"/>
      <c r="D8" s="1331"/>
      <c r="E8" s="1330"/>
      <c r="F8" s="1332"/>
      <c r="G8" s="1330"/>
      <c r="H8" s="989"/>
      <c r="I8" s="749"/>
      <c r="J8" s="516"/>
    </row>
    <row r="9" spans="1:12" s="331" customFormat="1" ht="34.5" hidden="1" customHeight="1">
      <c r="A9" s="1333"/>
      <c r="B9" s="1338"/>
      <c r="C9" s="1330"/>
      <c r="D9" s="1331"/>
      <c r="E9" s="1330"/>
      <c r="F9" s="1332"/>
      <c r="G9" s="1330"/>
      <c r="H9" s="989"/>
      <c r="I9" s="749"/>
      <c r="J9" s="516"/>
    </row>
    <row r="10" spans="1:12" s="331" customFormat="1" ht="45" hidden="1" customHeight="1" thickBot="1">
      <c r="A10" s="1208"/>
      <c r="B10" s="1208"/>
      <c r="C10" s="1446"/>
      <c r="D10" s="1446"/>
      <c r="E10" s="1446"/>
      <c r="F10" s="1209"/>
      <c r="G10" s="1208"/>
      <c r="H10" s="989"/>
      <c r="I10" s="749"/>
      <c r="J10" s="516"/>
    </row>
    <row r="11" spans="1:12" s="331" customFormat="1" ht="30" customHeight="1">
      <c r="A11" s="2732" t="s">
        <v>1162</v>
      </c>
      <c r="B11" s="2733"/>
      <c r="C11" s="2734"/>
      <c r="D11" s="2734"/>
      <c r="E11" s="2734"/>
      <c r="F11" s="2733"/>
      <c r="G11" s="2735"/>
      <c r="H11" s="1117"/>
      <c r="I11" s="750"/>
      <c r="J11" s="518"/>
      <c r="K11" s="500"/>
      <c r="L11" s="500"/>
    </row>
    <row r="12" spans="1:12" s="331" customFormat="1" ht="35.25" customHeight="1">
      <c r="A12" s="1415" t="s">
        <v>756</v>
      </c>
      <c r="B12" s="1416"/>
      <c r="C12" s="1413">
        <v>45491</v>
      </c>
      <c r="D12" s="1413">
        <v>45522</v>
      </c>
      <c r="E12" s="1413">
        <v>45553</v>
      </c>
      <c r="F12" s="1413">
        <v>45583</v>
      </c>
      <c r="G12" s="1569">
        <v>45614</v>
      </c>
      <c r="H12" s="1117"/>
      <c r="I12" s="750"/>
      <c r="J12" s="518"/>
      <c r="K12" s="500"/>
      <c r="L12" s="500"/>
    </row>
    <row r="13" spans="1:12" s="331" customFormat="1" ht="21" customHeight="1">
      <c r="A13" s="1210" t="s">
        <v>497</v>
      </c>
      <c r="B13" s="1211"/>
      <c r="C13" s="1414">
        <v>45521</v>
      </c>
      <c r="D13" s="1414">
        <v>45552</v>
      </c>
      <c r="E13" s="1414">
        <v>45582</v>
      </c>
      <c r="F13" s="1414">
        <v>45613</v>
      </c>
      <c r="G13" s="1570">
        <v>45643</v>
      </c>
      <c r="H13" s="1117"/>
      <c r="I13" s="750"/>
      <c r="J13" s="518"/>
      <c r="K13" s="500"/>
      <c r="L13" s="500"/>
    </row>
    <row r="14" spans="1:12" s="331" customFormat="1" ht="35.1" customHeight="1">
      <c r="A14" s="1213" t="s">
        <v>757</v>
      </c>
      <c r="B14" s="1272" t="s">
        <v>758</v>
      </c>
      <c r="C14" s="1567">
        <v>45523</v>
      </c>
      <c r="D14" s="1567">
        <v>45553</v>
      </c>
      <c r="E14" s="1567">
        <v>45586</v>
      </c>
      <c r="F14" s="1567">
        <v>45616</v>
      </c>
      <c r="G14" s="1571">
        <v>45645</v>
      </c>
      <c r="H14" s="1118"/>
      <c r="I14" s="751"/>
      <c r="J14" s="519"/>
      <c r="K14" s="517"/>
      <c r="L14" s="517"/>
    </row>
    <row r="15" spans="1:12" s="331" customFormat="1" ht="35.1" customHeight="1">
      <c r="A15" s="1214" t="s">
        <v>759</v>
      </c>
      <c r="B15" s="1273" t="s">
        <v>992</v>
      </c>
      <c r="C15" s="1567">
        <v>45524</v>
      </c>
      <c r="D15" s="1567">
        <v>45554</v>
      </c>
      <c r="E15" s="1567">
        <v>45583</v>
      </c>
      <c r="F15" s="1567">
        <v>45618</v>
      </c>
      <c r="G15" s="1571">
        <v>45644</v>
      </c>
      <c r="H15" s="1119"/>
      <c r="I15" s="751"/>
      <c r="J15" s="519"/>
      <c r="K15" s="517"/>
      <c r="L15" s="517"/>
    </row>
    <row r="16" spans="1:12" s="331" customFormat="1" ht="35.1" customHeight="1">
      <c r="A16" s="1214" t="s">
        <v>760</v>
      </c>
      <c r="B16" s="1274" t="s">
        <v>761</v>
      </c>
      <c r="C16" s="1567">
        <v>45525</v>
      </c>
      <c r="D16" s="1567">
        <v>45555</v>
      </c>
      <c r="E16" s="1567">
        <v>45587</v>
      </c>
      <c r="F16" s="1567">
        <v>45615</v>
      </c>
      <c r="G16" s="1571">
        <v>45646</v>
      </c>
      <c r="H16" s="1119"/>
      <c r="I16" s="751"/>
      <c r="J16" s="519"/>
      <c r="K16" s="517"/>
      <c r="L16" s="517"/>
    </row>
    <row r="17" spans="1:12" s="331" customFormat="1" ht="35.1" customHeight="1">
      <c r="A17" s="1215" t="s">
        <v>762</v>
      </c>
      <c r="B17" s="1275" t="s">
        <v>763</v>
      </c>
      <c r="C17" s="1567">
        <v>45526</v>
      </c>
      <c r="D17" s="1567">
        <v>45560</v>
      </c>
      <c r="E17" s="1567">
        <v>45589</v>
      </c>
      <c r="F17" s="1567">
        <v>45614</v>
      </c>
      <c r="G17" s="1571">
        <v>45649</v>
      </c>
      <c r="H17" s="1119"/>
      <c r="I17" s="751"/>
      <c r="J17" s="519"/>
      <c r="K17" s="517"/>
      <c r="L17" s="517"/>
    </row>
    <row r="18" spans="1:12" s="331" customFormat="1" ht="35.1" customHeight="1" thickBot="1">
      <c r="A18" s="1216" t="s">
        <v>764</v>
      </c>
      <c r="B18" s="1212" t="s">
        <v>765</v>
      </c>
      <c r="C18" s="1568">
        <v>45527</v>
      </c>
      <c r="D18" s="1568">
        <v>45559</v>
      </c>
      <c r="E18" s="1568">
        <v>45588</v>
      </c>
      <c r="F18" s="1568">
        <v>45617</v>
      </c>
      <c r="G18" s="1572">
        <v>45650</v>
      </c>
      <c r="H18" s="1119"/>
      <c r="I18" s="751"/>
      <c r="J18" s="519"/>
      <c r="K18" s="517"/>
      <c r="L18" s="517"/>
    </row>
    <row r="19" spans="1:12" s="331" customFormat="1">
      <c r="A19" s="332"/>
      <c r="B19" s="332"/>
      <c r="C19" s="332"/>
      <c r="D19" s="332"/>
      <c r="E19" s="332"/>
      <c r="F19" s="500"/>
      <c r="G19" s="332"/>
      <c r="H19" s="332"/>
      <c r="I19" s="332"/>
      <c r="J19" s="516"/>
    </row>
    <row r="20" spans="1:12" s="331" customFormat="1">
      <c r="A20" s="332"/>
      <c r="B20" s="332"/>
      <c r="C20" s="332"/>
      <c r="D20" s="332"/>
      <c r="E20" s="332"/>
      <c r="F20" s="500"/>
      <c r="G20" s="332"/>
      <c r="H20" s="332"/>
      <c r="I20" s="332"/>
      <c r="J20" s="516"/>
    </row>
    <row r="21" spans="1:12" s="331" customFormat="1">
      <c r="A21" s="332"/>
      <c r="B21" s="332"/>
      <c r="C21" s="332"/>
      <c r="D21" s="332"/>
      <c r="E21" s="332"/>
      <c r="F21" s="500"/>
      <c r="G21" s="332"/>
      <c r="H21" s="332"/>
      <c r="I21" s="332"/>
      <c r="J21" s="516"/>
    </row>
    <row r="22" spans="1:12" s="331" customFormat="1">
      <c r="A22" s="520"/>
      <c r="B22" s="520"/>
      <c r="C22" s="520"/>
      <c r="D22" s="520"/>
      <c r="E22" s="520"/>
      <c r="F22" s="521"/>
      <c r="G22" s="520"/>
      <c r="H22" s="520"/>
      <c r="I22" s="520"/>
      <c r="J22" s="522"/>
    </row>
  </sheetData>
  <mergeCells count="3">
    <mergeCell ref="A11:G11"/>
    <mergeCell ref="A2:G2"/>
    <mergeCell ref="A1:G1"/>
  </mergeCells>
  <phoneticPr fontId="53"/>
  <pageMargins left="0.82677165354330717" right="0.15748031496062992" top="1.1417322834645669" bottom="0.74803149606299213" header="0.31496062992125984" footer="0.31496062992125984"/>
  <pageSetup paperSize="9" scale="65" orientation="landscape"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0000"/>
  </sheetPr>
  <dimension ref="A1:L337"/>
  <sheetViews>
    <sheetView view="pageBreakPreview" zoomScale="85" zoomScaleNormal="100" zoomScaleSheetLayoutView="85" workbookViewId="0">
      <selection activeCell="C14" sqref="C14:E14"/>
    </sheetView>
  </sheetViews>
  <sheetFormatPr defaultRowHeight="13.5"/>
  <cols>
    <col min="1" max="1" width="5.625" style="31" customWidth="1"/>
    <col min="2" max="2" width="11.625" style="31" customWidth="1"/>
    <col min="3" max="3" width="7.25" style="31" customWidth="1"/>
    <col min="4" max="4" width="6.375" style="31" customWidth="1"/>
    <col min="5" max="5" width="20.625" style="31" customWidth="1"/>
    <col min="6" max="6" width="10.625" style="31" customWidth="1"/>
    <col min="7" max="7" width="10.75" style="593" customWidth="1"/>
    <col min="8" max="8" width="6.5" style="593" customWidth="1"/>
    <col min="9" max="9" width="5.125" style="593" customWidth="1"/>
    <col min="10" max="10" width="14.875" style="593" customWidth="1"/>
    <col min="11" max="11" width="5.625" style="31" customWidth="1"/>
    <col min="12" max="20" width="15.625" style="31" customWidth="1"/>
    <col min="21" max="16384" width="9" style="31"/>
  </cols>
  <sheetData>
    <row r="1" spans="1:12" ht="21">
      <c r="B1" s="529"/>
      <c r="C1" s="529"/>
      <c r="D1" s="529"/>
      <c r="E1" s="529"/>
      <c r="F1" s="529"/>
      <c r="G1" s="529"/>
      <c r="H1" s="529"/>
      <c r="I1" s="529"/>
      <c r="J1" s="529"/>
      <c r="K1" s="2768" t="s">
        <v>1082</v>
      </c>
      <c r="L1" s="2768"/>
    </row>
    <row r="2" spans="1:12" ht="21">
      <c r="A2" s="2774" t="s">
        <v>981</v>
      </c>
      <c r="B2" s="2774"/>
      <c r="C2" s="2774"/>
      <c r="D2" s="2774"/>
      <c r="E2" s="2774"/>
      <c r="F2" s="2774"/>
      <c r="G2" s="2774"/>
      <c r="H2" s="2774"/>
      <c r="I2" s="2774"/>
      <c r="J2" s="2774"/>
      <c r="K2" s="2774"/>
      <c r="L2" s="2774"/>
    </row>
    <row r="3" spans="1:12" ht="21" customHeight="1">
      <c r="G3" s="31"/>
      <c r="H3" s="2775"/>
      <c r="I3" s="2775"/>
      <c r="J3" s="2775"/>
      <c r="K3" s="2775"/>
      <c r="L3" s="2775"/>
    </row>
    <row r="4" spans="1:12" ht="21.75" customHeight="1">
      <c r="A4" s="212"/>
      <c r="B4" s="932" t="s">
        <v>84</v>
      </c>
      <c r="C4" s="2776" t="str">
        <f>IF(様式1!L10="","",様式1!L10)</f>
        <v/>
      </c>
      <c r="D4" s="2776"/>
      <c r="E4" s="2776"/>
      <c r="F4" s="932" t="s">
        <v>606</v>
      </c>
      <c r="G4" s="2776" t="str">
        <f>IF(様式1!G35="","",様式1!G35)</f>
        <v/>
      </c>
      <c r="H4" s="2776"/>
      <c r="I4" s="2776"/>
      <c r="J4" s="2776"/>
      <c r="K4" s="2776"/>
      <c r="L4" s="2776"/>
    </row>
    <row r="5" spans="1:12" ht="12.75" customHeight="1" thickBot="1">
      <c r="B5" s="32"/>
      <c r="C5" s="32"/>
      <c r="D5" s="32"/>
      <c r="E5" s="32"/>
      <c r="F5" s="32"/>
      <c r="G5" s="594"/>
      <c r="H5" s="594"/>
      <c r="I5" s="594"/>
      <c r="J5" s="594"/>
    </row>
    <row r="6" spans="1:12" ht="24.75" customHeight="1">
      <c r="A6" s="2791" t="s">
        <v>979</v>
      </c>
      <c r="B6" s="2793" t="s">
        <v>30</v>
      </c>
      <c r="C6" s="2794"/>
      <c r="D6" s="2773" t="s">
        <v>1081</v>
      </c>
      <c r="E6" s="2785" t="s">
        <v>101</v>
      </c>
      <c r="F6" s="2786"/>
      <c r="G6" s="2787"/>
      <c r="H6" s="2784" t="s">
        <v>607</v>
      </c>
      <c r="I6" s="2769" t="s">
        <v>1078</v>
      </c>
      <c r="J6" s="2770"/>
      <c r="K6" s="2777" t="s">
        <v>608</v>
      </c>
      <c r="L6" s="935" t="s">
        <v>972</v>
      </c>
    </row>
    <row r="7" spans="1:12" ht="24" customHeight="1">
      <c r="A7" s="2792"/>
      <c r="B7" s="2795"/>
      <c r="C7" s="2796"/>
      <c r="D7" s="2744"/>
      <c r="E7" s="2788"/>
      <c r="F7" s="2789"/>
      <c r="G7" s="2790"/>
      <c r="H7" s="2235"/>
      <c r="I7" s="2175"/>
      <c r="J7" s="2771"/>
      <c r="K7" s="2778"/>
      <c r="L7" s="936" t="s">
        <v>980</v>
      </c>
    </row>
    <row r="8" spans="1:12" ht="21.95" customHeight="1">
      <c r="A8" s="2781">
        <v>1</v>
      </c>
      <c r="B8" s="2758"/>
      <c r="C8" s="2759"/>
      <c r="D8" s="2742"/>
      <c r="E8" s="2748"/>
      <c r="F8" s="2749"/>
      <c r="G8" s="2750"/>
      <c r="H8" s="2745"/>
      <c r="I8" s="1110"/>
      <c r="J8" s="1100" t="s">
        <v>1079</v>
      </c>
      <c r="K8" s="2745"/>
      <c r="L8" s="1115"/>
    </row>
    <row r="9" spans="1:12" ht="21.95" customHeight="1">
      <c r="A9" s="2782"/>
      <c r="B9" s="2760"/>
      <c r="C9" s="2761"/>
      <c r="D9" s="2743"/>
      <c r="E9" s="2751"/>
      <c r="F9" s="2752"/>
      <c r="G9" s="2753"/>
      <c r="H9" s="2746"/>
      <c r="I9" s="1111"/>
      <c r="J9" s="1120" t="s">
        <v>656</v>
      </c>
      <c r="K9" s="2746"/>
      <c r="L9" s="2740"/>
    </row>
    <row r="10" spans="1:12" ht="21.95" customHeight="1">
      <c r="A10" s="2783"/>
      <c r="B10" s="2072"/>
      <c r="C10" s="2798"/>
      <c r="D10" s="2747"/>
      <c r="E10" s="2779"/>
      <c r="F10" s="2764"/>
      <c r="G10" s="2765"/>
      <c r="H10" s="2747"/>
      <c r="I10" s="1112"/>
      <c r="J10" s="1121" t="s">
        <v>1080</v>
      </c>
      <c r="K10" s="2747"/>
      <c r="L10" s="2741"/>
    </row>
    <row r="11" spans="1:12" ht="21.95" customHeight="1">
      <c r="A11" s="2781">
        <v>2</v>
      </c>
      <c r="B11" s="2758"/>
      <c r="C11" s="2797"/>
      <c r="D11" s="2772"/>
      <c r="E11" s="2780"/>
      <c r="F11" s="2749"/>
      <c r="G11" s="2750"/>
      <c r="H11" s="2745"/>
      <c r="I11" s="1110"/>
      <c r="J11" s="1100" t="s">
        <v>1079</v>
      </c>
      <c r="K11" s="2745"/>
      <c r="L11" s="1115"/>
    </row>
    <row r="12" spans="1:12" ht="21.95" customHeight="1">
      <c r="A12" s="2782"/>
      <c r="B12" s="2760"/>
      <c r="C12" s="2761"/>
      <c r="D12" s="2743"/>
      <c r="E12" s="2751"/>
      <c r="F12" s="2752"/>
      <c r="G12" s="2753"/>
      <c r="H12" s="2746"/>
      <c r="I12" s="1111"/>
      <c r="J12" s="1120" t="s">
        <v>656</v>
      </c>
      <c r="K12" s="2746"/>
      <c r="L12" s="2740"/>
    </row>
    <row r="13" spans="1:12" ht="21.95" customHeight="1">
      <c r="A13" s="2783"/>
      <c r="B13" s="2072"/>
      <c r="C13" s="2762"/>
      <c r="D13" s="2744"/>
      <c r="E13" s="2763"/>
      <c r="F13" s="2764"/>
      <c r="G13" s="2765"/>
      <c r="H13" s="2747"/>
      <c r="I13" s="1112"/>
      <c r="J13" s="1121" t="s">
        <v>1080</v>
      </c>
      <c r="K13" s="2747"/>
      <c r="L13" s="2741"/>
    </row>
    <row r="14" spans="1:12" ht="21.95" customHeight="1">
      <c r="A14" s="2781">
        <v>3</v>
      </c>
      <c r="B14" s="2758"/>
      <c r="C14" s="2759"/>
      <c r="D14" s="2742"/>
      <c r="E14" s="2748"/>
      <c r="F14" s="2749"/>
      <c r="G14" s="2750"/>
      <c r="H14" s="2745"/>
      <c r="I14" s="1110"/>
      <c r="J14" s="1100" t="s">
        <v>1079</v>
      </c>
      <c r="K14" s="2745"/>
      <c r="L14" s="1115"/>
    </row>
    <row r="15" spans="1:12" ht="21.95" customHeight="1">
      <c r="A15" s="2782"/>
      <c r="B15" s="2760"/>
      <c r="C15" s="2761"/>
      <c r="D15" s="2743"/>
      <c r="E15" s="2751"/>
      <c r="F15" s="2752"/>
      <c r="G15" s="2753"/>
      <c r="H15" s="2746"/>
      <c r="I15" s="1111"/>
      <c r="J15" s="1120" t="s">
        <v>656</v>
      </c>
      <c r="K15" s="2746"/>
      <c r="L15" s="2740"/>
    </row>
    <row r="16" spans="1:12" ht="21.95" customHeight="1">
      <c r="A16" s="2783"/>
      <c r="B16" s="2072"/>
      <c r="C16" s="2762"/>
      <c r="D16" s="2744"/>
      <c r="E16" s="2763"/>
      <c r="F16" s="2764"/>
      <c r="G16" s="2765"/>
      <c r="H16" s="2747"/>
      <c r="I16" s="1112"/>
      <c r="J16" s="1121" t="s">
        <v>1080</v>
      </c>
      <c r="K16" s="2747"/>
      <c r="L16" s="2741"/>
    </row>
    <row r="17" spans="1:12" ht="21.95" customHeight="1">
      <c r="A17" s="2781">
        <v>4</v>
      </c>
      <c r="B17" s="2758"/>
      <c r="C17" s="2759"/>
      <c r="D17" s="2742"/>
      <c r="E17" s="2748"/>
      <c r="F17" s="2749"/>
      <c r="G17" s="2750"/>
      <c r="H17" s="2745"/>
      <c r="I17" s="1110"/>
      <c r="J17" s="1100" t="s">
        <v>1079</v>
      </c>
      <c r="K17" s="2745"/>
      <c r="L17" s="1115"/>
    </row>
    <row r="18" spans="1:12" ht="21.95" customHeight="1">
      <c r="A18" s="2782"/>
      <c r="B18" s="2760"/>
      <c r="C18" s="2761"/>
      <c r="D18" s="2743"/>
      <c r="E18" s="2751"/>
      <c r="F18" s="2752"/>
      <c r="G18" s="2753"/>
      <c r="H18" s="2746"/>
      <c r="I18" s="1111"/>
      <c r="J18" s="1120" t="s">
        <v>656</v>
      </c>
      <c r="K18" s="2746"/>
      <c r="L18" s="2740"/>
    </row>
    <row r="19" spans="1:12" ht="21.95" customHeight="1">
      <c r="A19" s="2783"/>
      <c r="B19" s="2072"/>
      <c r="C19" s="2762"/>
      <c r="D19" s="2744"/>
      <c r="E19" s="2763"/>
      <c r="F19" s="2764"/>
      <c r="G19" s="2765"/>
      <c r="H19" s="2747"/>
      <c r="I19" s="1112"/>
      <c r="J19" s="1121" t="s">
        <v>1080</v>
      </c>
      <c r="K19" s="2747"/>
      <c r="L19" s="2741"/>
    </row>
    <row r="20" spans="1:12" ht="21.95" customHeight="1">
      <c r="A20" s="2781">
        <v>5</v>
      </c>
      <c r="B20" s="2758"/>
      <c r="C20" s="2759"/>
      <c r="D20" s="2742"/>
      <c r="E20" s="2748"/>
      <c r="F20" s="2749"/>
      <c r="G20" s="2750"/>
      <c r="H20" s="2745"/>
      <c r="I20" s="1110"/>
      <c r="J20" s="1100" t="s">
        <v>1079</v>
      </c>
      <c r="K20" s="2745"/>
      <c r="L20" s="1115"/>
    </row>
    <row r="21" spans="1:12" ht="21.95" customHeight="1">
      <c r="A21" s="2782"/>
      <c r="B21" s="2760"/>
      <c r="C21" s="2761"/>
      <c r="D21" s="2743"/>
      <c r="E21" s="2751"/>
      <c r="F21" s="2752"/>
      <c r="G21" s="2753"/>
      <c r="H21" s="2746"/>
      <c r="I21" s="1111"/>
      <c r="J21" s="1120" t="s">
        <v>656</v>
      </c>
      <c r="K21" s="2746"/>
      <c r="L21" s="2740"/>
    </row>
    <row r="22" spans="1:12" ht="21.95" customHeight="1">
      <c r="A22" s="2783"/>
      <c r="B22" s="2072"/>
      <c r="C22" s="2762"/>
      <c r="D22" s="2744"/>
      <c r="E22" s="2763"/>
      <c r="F22" s="2764"/>
      <c r="G22" s="2765"/>
      <c r="H22" s="2747"/>
      <c r="I22" s="1112"/>
      <c r="J22" s="1121" t="s">
        <v>1080</v>
      </c>
      <c r="K22" s="2747"/>
      <c r="L22" s="2741"/>
    </row>
    <row r="23" spans="1:12" ht="21.95" customHeight="1">
      <c r="A23" s="2781">
        <v>6</v>
      </c>
      <c r="B23" s="2758"/>
      <c r="C23" s="2759"/>
      <c r="D23" s="2742"/>
      <c r="E23" s="2748"/>
      <c r="F23" s="2749"/>
      <c r="G23" s="2750"/>
      <c r="H23" s="2745"/>
      <c r="I23" s="1110"/>
      <c r="J23" s="1100" t="s">
        <v>1079</v>
      </c>
      <c r="K23" s="2745"/>
      <c r="L23" s="1116"/>
    </row>
    <row r="24" spans="1:12" ht="21.95" customHeight="1">
      <c r="A24" s="2782"/>
      <c r="B24" s="2760"/>
      <c r="C24" s="2761"/>
      <c r="D24" s="2743"/>
      <c r="E24" s="2751"/>
      <c r="F24" s="2752"/>
      <c r="G24" s="2753"/>
      <c r="H24" s="2746"/>
      <c r="I24" s="1111"/>
      <c r="J24" s="1120" t="s">
        <v>656</v>
      </c>
      <c r="K24" s="2746"/>
      <c r="L24" s="2740"/>
    </row>
    <row r="25" spans="1:12" ht="21.95" customHeight="1">
      <c r="A25" s="2783"/>
      <c r="B25" s="2072"/>
      <c r="C25" s="2762"/>
      <c r="D25" s="2744"/>
      <c r="E25" s="2763"/>
      <c r="F25" s="2764"/>
      <c r="G25" s="2765"/>
      <c r="H25" s="2747"/>
      <c r="I25" s="1112"/>
      <c r="J25" s="1121" t="s">
        <v>1080</v>
      </c>
      <c r="K25" s="2747"/>
      <c r="L25" s="2741"/>
    </row>
    <row r="26" spans="1:12" ht="21.95" customHeight="1">
      <c r="A26" s="2781">
        <v>7</v>
      </c>
      <c r="B26" s="2758"/>
      <c r="C26" s="2759"/>
      <c r="D26" s="2742"/>
      <c r="E26" s="2748"/>
      <c r="F26" s="2749"/>
      <c r="G26" s="2750"/>
      <c r="H26" s="2745"/>
      <c r="I26" s="1110"/>
      <c r="J26" s="1100" t="s">
        <v>1079</v>
      </c>
      <c r="K26" s="2745"/>
      <c r="L26" s="1116"/>
    </row>
    <row r="27" spans="1:12" ht="21.95" customHeight="1">
      <c r="A27" s="2782"/>
      <c r="B27" s="2760"/>
      <c r="C27" s="2761"/>
      <c r="D27" s="2743"/>
      <c r="E27" s="2751"/>
      <c r="F27" s="2752"/>
      <c r="G27" s="2753"/>
      <c r="H27" s="2746"/>
      <c r="I27" s="1111"/>
      <c r="J27" s="1120" t="s">
        <v>656</v>
      </c>
      <c r="K27" s="2746"/>
      <c r="L27" s="2740"/>
    </row>
    <row r="28" spans="1:12" ht="21.95" customHeight="1">
      <c r="A28" s="2783"/>
      <c r="B28" s="2072"/>
      <c r="C28" s="2762"/>
      <c r="D28" s="2744"/>
      <c r="E28" s="2763"/>
      <c r="F28" s="2764"/>
      <c r="G28" s="2765"/>
      <c r="H28" s="2747"/>
      <c r="I28" s="1112"/>
      <c r="J28" s="1121" t="s">
        <v>1080</v>
      </c>
      <c r="K28" s="2747"/>
      <c r="L28" s="2741"/>
    </row>
    <row r="29" spans="1:12" ht="21.95" customHeight="1">
      <c r="A29" s="2781">
        <v>8</v>
      </c>
      <c r="B29" s="2758"/>
      <c r="C29" s="2759"/>
      <c r="D29" s="2742"/>
      <c r="E29" s="2748"/>
      <c r="F29" s="2749"/>
      <c r="G29" s="2750"/>
      <c r="H29" s="2745"/>
      <c r="I29" s="1110"/>
      <c r="J29" s="1100" t="s">
        <v>1079</v>
      </c>
      <c r="K29" s="2745"/>
      <c r="L29" s="1116"/>
    </row>
    <row r="30" spans="1:12" ht="21.95" customHeight="1">
      <c r="A30" s="2782"/>
      <c r="B30" s="2760"/>
      <c r="C30" s="2761"/>
      <c r="D30" s="2743"/>
      <c r="E30" s="2751"/>
      <c r="F30" s="2752"/>
      <c r="G30" s="2753"/>
      <c r="H30" s="2746"/>
      <c r="I30" s="1111"/>
      <c r="J30" s="1120" t="s">
        <v>656</v>
      </c>
      <c r="K30" s="2746"/>
      <c r="L30" s="2740"/>
    </row>
    <row r="31" spans="1:12" ht="21.95" customHeight="1">
      <c r="A31" s="2783"/>
      <c r="B31" s="2072"/>
      <c r="C31" s="2762"/>
      <c r="D31" s="2744"/>
      <c r="E31" s="2763"/>
      <c r="F31" s="2764"/>
      <c r="G31" s="2765"/>
      <c r="H31" s="2747"/>
      <c r="I31" s="1112"/>
      <c r="J31" s="1121" t="s">
        <v>1080</v>
      </c>
      <c r="K31" s="2747"/>
      <c r="L31" s="2741"/>
    </row>
    <row r="32" spans="1:12" ht="21.95" customHeight="1">
      <c r="A32" s="2781">
        <v>9</v>
      </c>
      <c r="B32" s="2758"/>
      <c r="C32" s="2759"/>
      <c r="D32" s="2742"/>
      <c r="E32" s="2748"/>
      <c r="F32" s="2749"/>
      <c r="G32" s="2750"/>
      <c r="H32" s="2745"/>
      <c r="I32" s="1110"/>
      <c r="J32" s="1100" t="s">
        <v>1079</v>
      </c>
      <c r="K32" s="2745"/>
      <c r="L32" s="1116"/>
    </row>
    <row r="33" spans="1:12" ht="21.95" customHeight="1">
      <c r="A33" s="2782"/>
      <c r="B33" s="2760"/>
      <c r="C33" s="2761"/>
      <c r="D33" s="2743"/>
      <c r="E33" s="2751"/>
      <c r="F33" s="2752"/>
      <c r="G33" s="2753"/>
      <c r="H33" s="2746"/>
      <c r="I33" s="1111"/>
      <c r="J33" s="1120" t="s">
        <v>656</v>
      </c>
      <c r="K33" s="2746"/>
      <c r="L33" s="2740"/>
    </row>
    <row r="34" spans="1:12" ht="21.95" customHeight="1">
      <c r="A34" s="2783"/>
      <c r="B34" s="2072"/>
      <c r="C34" s="2762"/>
      <c r="D34" s="2744"/>
      <c r="E34" s="2763"/>
      <c r="F34" s="2764"/>
      <c r="G34" s="2765"/>
      <c r="H34" s="2747"/>
      <c r="I34" s="1112"/>
      <c r="J34" s="1121" t="s">
        <v>1080</v>
      </c>
      <c r="K34" s="2747"/>
      <c r="L34" s="2741"/>
    </row>
    <row r="35" spans="1:12" ht="21.95" customHeight="1">
      <c r="A35" s="2781">
        <v>10</v>
      </c>
      <c r="B35" s="2758"/>
      <c r="C35" s="2759"/>
      <c r="D35" s="2742"/>
      <c r="E35" s="2748"/>
      <c r="F35" s="2749"/>
      <c r="G35" s="2750"/>
      <c r="H35" s="2745"/>
      <c r="I35" s="1110"/>
      <c r="J35" s="1100" t="s">
        <v>1079</v>
      </c>
      <c r="K35" s="2745"/>
      <c r="L35" s="1116"/>
    </row>
    <row r="36" spans="1:12" ht="21.95" customHeight="1">
      <c r="A36" s="2782"/>
      <c r="B36" s="2760"/>
      <c r="C36" s="2761"/>
      <c r="D36" s="2743"/>
      <c r="E36" s="2751"/>
      <c r="F36" s="2752"/>
      <c r="G36" s="2753"/>
      <c r="H36" s="2746"/>
      <c r="I36" s="1111"/>
      <c r="J36" s="1120" t="s">
        <v>656</v>
      </c>
      <c r="K36" s="2746"/>
      <c r="L36" s="2740"/>
    </row>
    <row r="37" spans="1:12" ht="21.95" customHeight="1" thickBot="1">
      <c r="A37" s="2802"/>
      <c r="B37" s="2800"/>
      <c r="C37" s="2801"/>
      <c r="D37" s="2766"/>
      <c r="E37" s="2754"/>
      <c r="F37" s="2755"/>
      <c r="G37" s="2756"/>
      <c r="H37" s="2757"/>
      <c r="I37" s="1113"/>
      <c r="J37" s="1114" t="s">
        <v>1080</v>
      </c>
      <c r="K37" s="2757"/>
      <c r="L37" s="2767"/>
    </row>
    <row r="38" spans="1:12" ht="15.75" customHeight="1">
      <c r="B38" s="55"/>
      <c r="C38" s="55"/>
      <c r="D38" s="319"/>
      <c r="E38" s="319"/>
      <c r="F38" s="319"/>
      <c r="G38" s="595"/>
      <c r="H38" s="592"/>
      <c r="I38" s="1109"/>
      <c r="J38" s="1109"/>
    </row>
    <row r="39" spans="1:12" s="21" customFormat="1" ht="12" customHeight="1">
      <c r="A39" s="2803"/>
      <c r="B39" s="2803"/>
      <c r="C39" s="2803"/>
      <c r="D39" s="2803"/>
      <c r="E39" s="2803"/>
      <c r="F39" s="2803"/>
      <c r="G39" s="2803"/>
      <c r="H39" s="2803"/>
      <c r="I39" s="2803"/>
      <c r="J39" s="2803"/>
      <c r="K39" s="2803"/>
      <c r="L39" s="2803"/>
    </row>
    <row r="40" spans="1:12" s="21" customFormat="1" ht="12" customHeight="1">
      <c r="A40" s="2739"/>
      <c r="B40" s="2739"/>
      <c r="C40" s="2739"/>
      <c r="D40" s="2739"/>
      <c r="E40" s="2739"/>
      <c r="F40" s="2739"/>
      <c r="G40" s="2739"/>
      <c r="H40" s="2739"/>
      <c r="I40" s="2739"/>
      <c r="J40" s="2739"/>
      <c r="K40" s="2739"/>
      <c r="L40" s="2739"/>
    </row>
    <row r="41" spans="1:12" s="21" customFormat="1" ht="12" customHeight="1">
      <c r="A41" s="2739"/>
      <c r="B41" s="2739"/>
      <c r="C41" s="2739"/>
      <c r="D41" s="2739"/>
      <c r="E41" s="2739"/>
      <c r="F41" s="2739"/>
      <c r="G41" s="2739"/>
      <c r="H41" s="2739"/>
      <c r="I41" s="2739"/>
      <c r="J41" s="2739"/>
      <c r="K41" s="2739"/>
      <c r="L41" s="2739"/>
    </row>
    <row r="42" spans="1:12" s="21" customFormat="1" ht="12" customHeight="1">
      <c r="A42" s="2739"/>
      <c r="B42" s="2739"/>
      <c r="C42" s="2739"/>
      <c r="D42" s="2739"/>
      <c r="E42" s="2739"/>
      <c r="F42" s="2739"/>
      <c r="G42" s="2739"/>
      <c r="H42" s="2739"/>
      <c r="I42" s="2739"/>
      <c r="J42" s="2739"/>
      <c r="K42" s="2739"/>
      <c r="L42" s="2739"/>
    </row>
    <row r="43" spans="1:12" s="1068" customFormat="1" ht="12" customHeight="1">
      <c r="A43" s="2739"/>
      <c r="B43" s="2739"/>
      <c r="C43" s="2739"/>
      <c r="D43" s="2739"/>
      <c r="E43" s="2739"/>
      <c r="F43" s="2739"/>
      <c r="G43" s="2739"/>
      <c r="H43" s="2739"/>
      <c r="I43" s="2739"/>
      <c r="J43" s="2739"/>
      <c r="K43" s="2739"/>
      <c r="L43" s="2739"/>
    </row>
    <row r="44" spans="1:12" s="1068" customFormat="1" ht="12" customHeight="1">
      <c r="A44" s="2739"/>
      <c r="B44" s="2739"/>
      <c r="C44" s="2739"/>
      <c r="D44" s="2739"/>
      <c r="E44" s="2739"/>
      <c r="F44" s="2739"/>
      <c r="G44" s="2739"/>
      <c r="H44" s="2739"/>
      <c r="I44" s="2739"/>
      <c r="J44" s="2739"/>
      <c r="K44" s="2739"/>
      <c r="L44" s="2739"/>
    </row>
    <row r="45" spans="1:12" s="1068" customFormat="1" ht="12" customHeight="1">
      <c r="A45" s="2739"/>
      <c r="B45" s="2739"/>
      <c r="C45" s="2739"/>
      <c r="D45" s="2739"/>
      <c r="E45" s="2739"/>
      <c r="F45" s="2739"/>
      <c r="G45" s="2739"/>
      <c r="H45" s="2739"/>
      <c r="I45" s="2739"/>
      <c r="J45" s="2739"/>
      <c r="K45" s="2739"/>
      <c r="L45" s="2739"/>
    </row>
    <row r="46" spans="1:12" s="1068" customFormat="1" ht="12" customHeight="1">
      <c r="A46" s="2739"/>
      <c r="B46" s="2739"/>
      <c r="C46" s="2739"/>
      <c r="D46" s="2739"/>
      <c r="E46" s="2739"/>
      <c r="F46" s="2739"/>
      <c r="G46" s="2739"/>
      <c r="H46" s="2739"/>
      <c r="I46" s="2739"/>
      <c r="J46" s="2739"/>
      <c r="K46" s="2739"/>
      <c r="L46" s="2739"/>
    </row>
    <row r="47" spans="1:12" s="1068" customFormat="1" ht="12" customHeight="1">
      <c r="A47" s="2739"/>
      <c r="B47" s="2739"/>
      <c r="C47" s="2739"/>
      <c r="D47" s="2739"/>
      <c r="E47" s="2739"/>
      <c r="F47" s="2739"/>
      <c r="G47" s="2739"/>
      <c r="H47" s="2739"/>
      <c r="I47" s="2739"/>
      <c r="J47" s="2739"/>
      <c r="K47" s="2739"/>
      <c r="L47" s="2739"/>
    </row>
    <row r="48" spans="1:12" s="1068" customFormat="1" ht="12" customHeight="1">
      <c r="A48" s="2739"/>
      <c r="B48" s="2739"/>
      <c r="C48" s="2739"/>
      <c r="D48" s="2739"/>
      <c r="E48" s="2739"/>
      <c r="F48" s="2739"/>
      <c r="G48" s="2739"/>
      <c r="H48" s="2739"/>
      <c r="I48" s="2739"/>
      <c r="J48" s="2739"/>
      <c r="K48" s="2739"/>
      <c r="L48" s="2739"/>
    </row>
    <row r="49" spans="1:12" s="1068" customFormat="1" ht="12" customHeight="1">
      <c r="A49" s="2739"/>
      <c r="B49" s="2739"/>
      <c r="C49" s="2739"/>
      <c r="D49" s="2739"/>
      <c r="E49" s="2739"/>
      <c r="F49" s="2739"/>
      <c r="G49" s="2739"/>
      <c r="H49" s="2739"/>
      <c r="I49" s="2739"/>
      <c r="J49" s="2739"/>
      <c r="K49" s="2739"/>
      <c r="L49" s="2739"/>
    </row>
    <row r="50" spans="1:12" s="1068" customFormat="1" ht="12" customHeight="1">
      <c r="A50" s="2739"/>
      <c r="B50" s="2739"/>
      <c r="C50" s="2739"/>
      <c r="D50" s="2739"/>
      <c r="E50" s="2739"/>
      <c r="F50" s="2739"/>
      <c r="G50" s="2739"/>
      <c r="H50" s="2739"/>
      <c r="I50" s="2739"/>
      <c r="J50" s="2739"/>
      <c r="K50" s="2739"/>
      <c r="L50" s="2739"/>
    </row>
    <row r="51" spans="1:12" s="1068" customFormat="1" ht="12" customHeight="1">
      <c r="A51" s="2739"/>
      <c r="B51" s="2739"/>
      <c r="C51" s="2739"/>
      <c r="D51" s="2739"/>
      <c r="E51" s="2739"/>
      <c r="F51" s="2739"/>
      <c r="G51" s="2739"/>
      <c r="H51" s="2739"/>
      <c r="I51" s="2739"/>
      <c r="J51" s="2739"/>
      <c r="K51" s="2739"/>
      <c r="L51" s="2739"/>
    </row>
    <row r="52" spans="1:12" s="21" customFormat="1" ht="12" customHeight="1">
      <c r="A52" s="2739"/>
      <c r="B52" s="2739"/>
      <c r="C52" s="2739"/>
      <c r="D52" s="2739"/>
      <c r="E52" s="2739"/>
      <c r="F52" s="2739"/>
      <c r="G52" s="2739"/>
      <c r="H52" s="2739"/>
      <c r="I52" s="2739"/>
      <c r="J52" s="2739"/>
      <c r="K52" s="2739"/>
      <c r="L52" s="2739"/>
    </row>
    <row r="53" spans="1:12" s="1068" customFormat="1" ht="12" customHeight="1">
      <c r="A53" s="1695"/>
      <c r="B53" s="1695"/>
      <c r="C53" s="1695"/>
      <c r="D53" s="1695"/>
      <c r="E53" s="1695"/>
      <c r="F53" s="1695"/>
      <c r="G53" s="1695"/>
      <c r="H53" s="1695"/>
      <c r="I53" s="1695"/>
      <c r="J53" s="1695"/>
      <c r="K53" s="1695"/>
      <c r="L53" s="1695"/>
    </row>
    <row r="54" spans="1:12" s="1068" customFormat="1" ht="12" customHeight="1">
      <c r="A54" s="1695"/>
      <c r="B54" s="1695"/>
      <c r="C54" s="1695"/>
      <c r="D54" s="1695"/>
      <c r="E54" s="1695"/>
      <c r="F54" s="1695"/>
      <c r="G54" s="1695"/>
      <c r="H54" s="1695"/>
      <c r="I54" s="1695"/>
      <c r="J54" s="1695"/>
      <c r="K54" s="1695"/>
      <c r="L54" s="1695"/>
    </row>
    <row r="55" spans="1:12" s="21" customFormat="1" ht="12" customHeight="1">
      <c r="A55" s="2739" t="s">
        <v>1083</v>
      </c>
      <c r="B55" s="2739"/>
      <c r="C55" s="2739"/>
      <c r="D55" s="2739"/>
      <c r="E55" s="2739"/>
      <c r="F55" s="2739"/>
      <c r="G55" s="2739"/>
      <c r="H55" s="2739"/>
      <c r="I55" s="2739"/>
      <c r="J55" s="2739"/>
      <c r="K55" s="2739"/>
      <c r="L55" s="2739"/>
    </row>
    <row r="56" spans="1:12" s="21" customFormat="1" ht="12" customHeight="1">
      <c r="A56" s="2739" t="s">
        <v>1084</v>
      </c>
      <c r="B56" s="2739"/>
      <c r="C56" s="2739"/>
      <c r="D56" s="2739"/>
      <c r="E56" s="2739"/>
      <c r="F56" s="2739"/>
      <c r="G56" s="2739"/>
      <c r="H56" s="2739"/>
      <c r="I56" s="2739"/>
      <c r="J56" s="2739"/>
      <c r="K56" s="2739"/>
      <c r="L56" s="2739"/>
    </row>
    <row r="57" spans="1:12" s="21" customFormat="1" ht="12" customHeight="1">
      <c r="A57" s="2739" t="s">
        <v>1085</v>
      </c>
      <c r="B57" s="2739"/>
      <c r="C57" s="2739"/>
      <c r="D57" s="2739"/>
      <c r="E57" s="2739"/>
      <c r="F57" s="2739"/>
      <c r="G57" s="2739"/>
      <c r="H57" s="2739"/>
      <c r="I57" s="2739"/>
      <c r="J57" s="2739"/>
      <c r="K57" s="2739"/>
      <c r="L57" s="2739"/>
    </row>
    <row r="58" spans="1:12" ht="12" customHeight="1">
      <c r="A58" s="2739" t="s">
        <v>1086</v>
      </c>
      <c r="B58" s="2739"/>
      <c r="C58" s="2739"/>
      <c r="D58" s="2739"/>
      <c r="E58" s="2739"/>
      <c r="F58" s="2739"/>
      <c r="G58" s="2739"/>
      <c r="H58" s="2739"/>
      <c r="I58" s="2739"/>
      <c r="J58" s="2739"/>
      <c r="K58" s="2739"/>
      <c r="L58" s="2739"/>
    </row>
    <row r="59" spans="1:12" ht="19.5" customHeight="1">
      <c r="A59" s="2799"/>
      <c r="B59" s="2799"/>
      <c r="C59" s="2799"/>
      <c r="D59" s="2799"/>
      <c r="E59" s="2799"/>
      <c r="F59" s="2799"/>
      <c r="G59" s="2799"/>
      <c r="H59" s="2799"/>
      <c r="I59" s="1130"/>
      <c r="J59" s="1130"/>
      <c r="K59" s="1068"/>
      <c r="L59" s="1068"/>
    </row>
    <row r="139" spans="1:12" ht="8.25" customHeight="1"/>
    <row r="141" spans="1:12" ht="21">
      <c r="B141" s="529"/>
      <c r="C141" s="529"/>
      <c r="D141" s="529"/>
      <c r="E141" s="529"/>
      <c r="F141" s="529"/>
      <c r="G141" s="529"/>
      <c r="H141" s="529"/>
      <c r="I141" s="529"/>
      <c r="J141" s="529"/>
      <c r="K141" s="2768" t="s">
        <v>1082</v>
      </c>
      <c r="L141" s="2768"/>
    </row>
    <row r="142" spans="1:12" ht="21">
      <c r="A142" s="2774" t="s">
        <v>981</v>
      </c>
      <c r="B142" s="2774"/>
      <c r="C142" s="2774"/>
      <c r="D142" s="2774"/>
      <c r="E142" s="2774"/>
      <c r="F142" s="2774"/>
      <c r="G142" s="2774"/>
      <c r="H142" s="2774"/>
      <c r="I142" s="2774"/>
      <c r="J142" s="2774"/>
      <c r="K142" s="2774"/>
      <c r="L142" s="2774"/>
    </row>
    <row r="143" spans="1:12" ht="14.25">
      <c r="G143" s="31"/>
      <c r="H143" s="2775"/>
      <c r="I143" s="2775"/>
      <c r="J143" s="2775"/>
      <c r="K143" s="2775"/>
      <c r="L143" s="2775"/>
    </row>
    <row r="144" spans="1:12" ht="14.25">
      <c r="A144" s="212"/>
      <c r="B144" s="932" t="s">
        <v>84</v>
      </c>
      <c r="C144" s="2776" t="str">
        <f>IF(様式1!L10="","",様式1!L10)</f>
        <v/>
      </c>
      <c r="D144" s="2776"/>
      <c r="E144" s="2776"/>
      <c r="F144" s="932" t="s">
        <v>606</v>
      </c>
      <c r="G144" s="2776" t="str">
        <f>IF(様式1!G35="","",様式1!G35)</f>
        <v/>
      </c>
      <c r="H144" s="2776"/>
      <c r="I144" s="2776"/>
      <c r="J144" s="2776"/>
      <c r="K144" s="2776"/>
      <c r="L144" s="2776"/>
    </row>
    <row r="145" spans="1:12" ht="14.25" thickBot="1">
      <c r="B145" s="32"/>
      <c r="C145" s="32"/>
      <c r="D145" s="32"/>
      <c r="E145" s="32"/>
      <c r="F145" s="32"/>
      <c r="G145" s="594"/>
      <c r="H145" s="594"/>
      <c r="I145" s="594"/>
      <c r="J145" s="594"/>
    </row>
    <row r="146" spans="1:12">
      <c r="A146" s="2791" t="s">
        <v>979</v>
      </c>
      <c r="B146" s="2793" t="s">
        <v>30</v>
      </c>
      <c r="C146" s="2794"/>
      <c r="D146" s="2773" t="s">
        <v>1081</v>
      </c>
      <c r="E146" s="2785" t="s">
        <v>101</v>
      </c>
      <c r="F146" s="2786"/>
      <c r="G146" s="2787"/>
      <c r="H146" s="2784" t="s">
        <v>607</v>
      </c>
      <c r="I146" s="2769" t="s">
        <v>1078</v>
      </c>
      <c r="J146" s="2770"/>
      <c r="K146" s="2777" t="s">
        <v>608</v>
      </c>
      <c r="L146" s="935" t="s">
        <v>972</v>
      </c>
    </row>
    <row r="147" spans="1:12">
      <c r="A147" s="2792"/>
      <c r="B147" s="2795"/>
      <c r="C147" s="2796"/>
      <c r="D147" s="2744"/>
      <c r="E147" s="2788"/>
      <c r="F147" s="2789"/>
      <c r="G147" s="2790"/>
      <c r="H147" s="2235"/>
      <c r="I147" s="2175"/>
      <c r="J147" s="2771"/>
      <c r="K147" s="2778"/>
      <c r="L147" s="936" t="s">
        <v>980</v>
      </c>
    </row>
    <row r="148" spans="1:12" ht="21">
      <c r="A148" s="2781">
        <v>11</v>
      </c>
      <c r="B148" s="2758"/>
      <c r="C148" s="2759"/>
      <c r="D148" s="2742"/>
      <c r="E148" s="2748"/>
      <c r="F148" s="2749"/>
      <c r="G148" s="2750"/>
      <c r="H148" s="2745"/>
      <c r="I148" s="1110"/>
      <c r="J148" s="1100" t="s">
        <v>1079</v>
      </c>
      <c r="K148" s="2745"/>
      <c r="L148" s="1115"/>
    </row>
    <row r="149" spans="1:12" ht="18.75">
      <c r="A149" s="2782"/>
      <c r="B149" s="2760"/>
      <c r="C149" s="2761"/>
      <c r="D149" s="2743"/>
      <c r="E149" s="2751"/>
      <c r="F149" s="2752"/>
      <c r="G149" s="2753"/>
      <c r="H149" s="2746"/>
      <c r="I149" s="1111"/>
      <c r="J149" s="1120" t="s">
        <v>656</v>
      </c>
      <c r="K149" s="2746"/>
      <c r="L149" s="2740"/>
    </row>
    <row r="150" spans="1:12" ht="18.75">
      <c r="A150" s="2783"/>
      <c r="B150" s="2072"/>
      <c r="C150" s="2762"/>
      <c r="D150" s="2744"/>
      <c r="E150" s="2763"/>
      <c r="F150" s="2764"/>
      <c r="G150" s="2765"/>
      <c r="H150" s="2747"/>
      <c r="I150" s="1112"/>
      <c r="J150" s="1121" t="s">
        <v>1080</v>
      </c>
      <c r="K150" s="2747"/>
      <c r="L150" s="2741"/>
    </row>
    <row r="151" spans="1:12" ht="21">
      <c r="A151" s="2781">
        <v>12</v>
      </c>
      <c r="B151" s="2758"/>
      <c r="C151" s="2759"/>
      <c r="D151" s="2742"/>
      <c r="E151" s="2748"/>
      <c r="F151" s="2749"/>
      <c r="G151" s="2750"/>
      <c r="H151" s="2745"/>
      <c r="I151" s="1110"/>
      <c r="J151" s="1100" t="s">
        <v>1079</v>
      </c>
      <c r="K151" s="2745"/>
      <c r="L151" s="1115"/>
    </row>
    <row r="152" spans="1:12" ht="18.75">
      <c r="A152" s="2782"/>
      <c r="B152" s="2760"/>
      <c r="C152" s="2761"/>
      <c r="D152" s="2743"/>
      <c r="E152" s="2751"/>
      <c r="F152" s="2752"/>
      <c r="G152" s="2753"/>
      <c r="H152" s="2746"/>
      <c r="I152" s="1111"/>
      <c r="J152" s="1120" t="s">
        <v>656</v>
      </c>
      <c r="K152" s="2746"/>
      <c r="L152" s="2740"/>
    </row>
    <row r="153" spans="1:12" ht="18.75">
      <c r="A153" s="2783"/>
      <c r="B153" s="2072"/>
      <c r="C153" s="2762"/>
      <c r="D153" s="2744"/>
      <c r="E153" s="2763"/>
      <c r="F153" s="2764"/>
      <c r="G153" s="2765"/>
      <c r="H153" s="2747"/>
      <c r="I153" s="1112"/>
      <c r="J153" s="1121" t="s">
        <v>1080</v>
      </c>
      <c r="K153" s="2747"/>
      <c r="L153" s="2741"/>
    </row>
    <row r="154" spans="1:12" ht="21">
      <c r="A154" s="2781">
        <v>13</v>
      </c>
      <c r="B154" s="2758"/>
      <c r="C154" s="2759"/>
      <c r="D154" s="2742"/>
      <c r="E154" s="2748"/>
      <c r="F154" s="2749"/>
      <c r="G154" s="2750"/>
      <c r="H154" s="2745"/>
      <c r="I154" s="1110"/>
      <c r="J154" s="1100" t="s">
        <v>1079</v>
      </c>
      <c r="K154" s="2745"/>
      <c r="L154" s="1115"/>
    </row>
    <row r="155" spans="1:12" ht="18.75">
      <c r="A155" s="2782"/>
      <c r="B155" s="2760"/>
      <c r="C155" s="2761"/>
      <c r="D155" s="2743"/>
      <c r="E155" s="2751"/>
      <c r="F155" s="2752"/>
      <c r="G155" s="2753"/>
      <c r="H155" s="2746"/>
      <c r="I155" s="1111"/>
      <c r="J155" s="1120" t="s">
        <v>656</v>
      </c>
      <c r="K155" s="2746"/>
      <c r="L155" s="2740"/>
    </row>
    <row r="156" spans="1:12" ht="18.75">
      <c r="A156" s="2783"/>
      <c r="B156" s="2072"/>
      <c r="C156" s="2762"/>
      <c r="D156" s="2744"/>
      <c r="E156" s="2763"/>
      <c r="F156" s="2764"/>
      <c r="G156" s="2765"/>
      <c r="H156" s="2747"/>
      <c r="I156" s="1112"/>
      <c r="J156" s="1121" t="s">
        <v>1080</v>
      </c>
      <c r="K156" s="2747"/>
      <c r="L156" s="2741"/>
    </row>
    <row r="157" spans="1:12" ht="21">
      <c r="A157" s="2781">
        <v>14</v>
      </c>
      <c r="B157" s="2758"/>
      <c r="C157" s="2759"/>
      <c r="D157" s="2742"/>
      <c r="E157" s="2748"/>
      <c r="F157" s="2749"/>
      <c r="G157" s="2750"/>
      <c r="H157" s="2745"/>
      <c r="I157" s="1110"/>
      <c r="J157" s="1100" t="s">
        <v>1079</v>
      </c>
      <c r="K157" s="2745"/>
      <c r="L157" s="1115"/>
    </row>
    <row r="158" spans="1:12" ht="18.75">
      <c r="A158" s="2782"/>
      <c r="B158" s="2760"/>
      <c r="C158" s="2761"/>
      <c r="D158" s="2743"/>
      <c r="E158" s="2751"/>
      <c r="F158" s="2752"/>
      <c r="G158" s="2753"/>
      <c r="H158" s="2746"/>
      <c r="I158" s="1111"/>
      <c r="J158" s="1120" t="s">
        <v>656</v>
      </c>
      <c r="K158" s="2746"/>
      <c r="L158" s="2740"/>
    </row>
    <row r="159" spans="1:12" ht="18.75">
      <c r="A159" s="2783"/>
      <c r="B159" s="2072"/>
      <c r="C159" s="2762"/>
      <c r="D159" s="2744"/>
      <c r="E159" s="2763"/>
      <c r="F159" s="2764"/>
      <c r="G159" s="2765"/>
      <c r="H159" s="2747"/>
      <c r="I159" s="1112"/>
      <c r="J159" s="1121" t="s">
        <v>1080</v>
      </c>
      <c r="K159" s="2747"/>
      <c r="L159" s="2741"/>
    </row>
    <row r="160" spans="1:12" ht="21">
      <c r="A160" s="2781">
        <v>15</v>
      </c>
      <c r="B160" s="2758"/>
      <c r="C160" s="2759"/>
      <c r="D160" s="2742"/>
      <c r="E160" s="2748"/>
      <c r="F160" s="2749"/>
      <c r="G160" s="2750"/>
      <c r="H160" s="2745"/>
      <c r="I160" s="1110"/>
      <c r="J160" s="1100" t="s">
        <v>1079</v>
      </c>
      <c r="K160" s="2745"/>
      <c r="L160" s="1115"/>
    </row>
    <row r="161" spans="1:12" ht="18.75">
      <c r="A161" s="2782"/>
      <c r="B161" s="2760"/>
      <c r="C161" s="2761"/>
      <c r="D161" s="2743"/>
      <c r="E161" s="2751"/>
      <c r="F161" s="2752"/>
      <c r="G161" s="2753"/>
      <c r="H161" s="2746"/>
      <c r="I161" s="1111"/>
      <c r="J161" s="1120" t="s">
        <v>656</v>
      </c>
      <c r="K161" s="2746"/>
      <c r="L161" s="2740"/>
    </row>
    <row r="162" spans="1:12" ht="18.75">
      <c r="A162" s="2783"/>
      <c r="B162" s="2072"/>
      <c r="C162" s="2762"/>
      <c r="D162" s="2744"/>
      <c r="E162" s="2763"/>
      <c r="F162" s="2764"/>
      <c r="G162" s="2765"/>
      <c r="H162" s="2747"/>
      <c r="I162" s="1112"/>
      <c r="J162" s="1121" t="s">
        <v>1080</v>
      </c>
      <c r="K162" s="2747"/>
      <c r="L162" s="2741"/>
    </row>
    <row r="163" spans="1:12" ht="21">
      <c r="A163" s="2781">
        <v>16</v>
      </c>
      <c r="B163" s="2758"/>
      <c r="C163" s="2759"/>
      <c r="D163" s="2742"/>
      <c r="E163" s="2748"/>
      <c r="F163" s="2749"/>
      <c r="G163" s="2750"/>
      <c r="H163" s="2745"/>
      <c r="I163" s="1110"/>
      <c r="J163" s="1100" t="s">
        <v>1079</v>
      </c>
      <c r="K163" s="2745"/>
      <c r="L163" s="1116"/>
    </row>
    <row r="164" spans="1:12" ht="18.75">
      <c r="A164" s="2782"/>
      <c r="B164" s="2760"/>
      <c r="C164" s="2761"/>
      <c r="D164" s="2743"/>
      <c r="E164" s="2751"/>
      <c r="F164" s="2752"/>
      <c r="G164" s="2753"/>
      <c r="H164" s="2746"/>
      <c r="I164" s="1111"/>
      <c r="J164" s="1120" t="s">
        <v>656</v>
      </c>
      <c r="K164" s="2746"/>
      <c r="L164" s="2740"/>
    </row>
    <row r="165" spans="1:12" ht="18.75">
      <c r="A165" s="2783"/>
      <c r="B165" s="2072"/>
      <c r="C165" s="2762"/>
      <c r="D165" s="2744"/>
      <c r="E165" s="2763"/>
      <c r="F165" s="2764"/>
      <c r="G165" s="2765"/>
      <c r="H165" s="2747"/>
      <c r="I165" s="1112"/>
      <c r="J165" s="1121" t="s">
        <v>1080</v>
      </c>
      <c r="K165" s="2747"/>
      <c r="L165" s="2741"/>
    </row>
    <row r="166" spans="1:12" ht="21">
      <c r="A166" s="2781">
        <v>17</v>
      </c>
      <c r="B166" s="2758"/>
      <c r="C166" s="2759"/>
      <c r="D166" s="2742"/>
      <c r="E166" s="2748"/>
      <c r="F166" s="2749"/>
      <c r="G166" s="2750"/>
      <c r="H166" s="2745"/>
      <c r="I166" s="1110"/>
      <c r="J166" s="1100" t="s">
        <v>1079</v>
      </c>
      <c r="K166" s="2745"/>
      <c r="L166" s="1116"/>
    </row>
    <row r="167" spans="1:12" ht="18.75">
      <c r="A167" s="2782"/>
      <c r="B167" s="2760"/>
      <c r="C167" s="2761"/>
      <c r="D167" s="2743"/>
      <c r="E167" s="2751"/>
      <c r="F167" s="2752"/>
      <c r="G167" s="2753"/>
      <c r="H167" s="2746"/>
      <c r="I167" s="1111"/>
      <c r="J167" s="1120" t="s">
        <v>656</v>
      </c>
      <c r="K167" s="2746"/>
      <c r="L167" s="2740"/>
    </row>
    <row r="168" spans="1:12" ht="18.75">
      <c r="A168" s="2783"/>
      <c r="B168" s="2072"/>
      <c r="C168" s="2762"/>
      <c r="D168" s="2744"/>
      <c r="E168" s="2763"/>
      <c r="F168" s="2764"/>
      <c r="G168" s="2765"/>
      <c r="H168" s="2747"/>
      <c r="I168" s="1112"/>
      <c r="J168" s="1121" t="s">
        <v>1080</v>
      </c>
      <c r="K168" s="2747"/>
      <c r="L168" s="2741"/>
    </row>
    <row r="169" spans="1:12" ht="21">
      <c r="A169" s="2781">
        <v>18</v>
      </c>
      <c r="B169" s="2758"/>
      <c r="C169" s="2759"/>
      <c r="D169" s="2742"/>
      <c r="E169" s="2748"/>
      <c r="F169" s="2749"/>
      <c r="G169" s="2750"/>
      <c r="H169" s="2745"/>
      <c r="I169" s="1110"/>
      <c r="J169" s="1100" t="s">
        <v>1079</v>
      </c>
      <c r="K169" s="2745"/>
      <c r="L169" s="1116"/>
    </row>
    <row r="170" spans="1:12" ht="18.75">
      <c r="A170" s="2782"/>
      <c r="B170" s="2760"/>
      <c r="C170" s="2761"/>
      <c r="D170" s="2743"/>
      <c r="E170" s="2751"/>
      <c r="F170" s="2752"/>
      <c r="G170" s="2753"/>
      <c r="H170" s="2746"/>
      <c r="I170" s="1111"/>
      <c r="J170" s="1120" t="s">
        <v>656</v>
      </c>
      <c r="K170" s="2746"/>
      <c r="L170" s="2740"/>
    </row>
    <row r="171" spans="1:12" ht="18.75">
      <c r="A171" s="2783"/>
      <c r="B171" s="2072"/>
      <c r="C171" s="2762"/>
      <c r="D171" s="2744"/>
      <c r="E171" s="2763"/>
      <c r="F171" s="2764"/>
      <c r="G171" s="2765"/>
      <c r="H171" s="2747"/>
      <c r="I171" s="1112"/>
      <c r="J171" s="1121" t="s">
        <v>1080</v>
      </c>
      <c r="K171" s="2747"/>
      <c r="L171" s="2741"/>
    </row>
    <row r="172" spans="1:12" ht="21">
      <c r="A172" s="2781">
        <v>19</v>
      </c>
      <c r="B172" s="2758"/>
      <c r="C172" s="2759"/>
      <c r="D172" s="2742"/>
      <c r="E172" s="2748"/>
      <c r="F172" s="2749"/>
      <c r="G172" s="2750"/>
      <c r="H172" s="2745"/>
      <c r="I172" s="1110"/>
      <c r="J172" s="1100" t="s">
        <v>1079</v>
      </c>
      <c r="K172" s="2745"/>
      <c r="L172" s="1116"/>
    </row>
    <row r="173" spans="1:12" ht="18.75">
      <c r="A173" s="2782"/>
      <c r="B173" s="2760"/>
      <c r="C173" s="2761"/>
      <c r="D173" s="2743"/>
      <c r="E173" s="2751"/>
      <c r="F173" s="2752"/>
      <c r="G173" s="2753"/>
      <c r="H173" s="2746"/>
      <c r="I173" s="1111"/>
      <c r="J173" s="1120" t="s">
        <v>656</v>
      </c>
      <c r="K173" s="2746"/>
      <c r="L173" s="2740"/>
    </row>
    <row r="174" spans="1:12" ht="18.75">
      <c r="A174" s="2783"/>
      <c r="B174" s="2072"/>
      <c r="C174" s="2762"/>
      <c r="D174" s="2744"/>
      <c r="E174" s="2763"/>
      <c r="F174" s="2764"/>
      <c r="G174" s="2765"/>
      <c r="H174" s="2747"/>
      <c r="I174" s="1112"/>
      <c r="J174" s="1121" t="s">
        <v>1080</v>
      </c>
      <c r="K174" s="2747"/>
      <c r="L174" s="2741"/>
    </row>
    <row r="175" spans="1:12" ht="21">
      <c r="A175" s="2781">
        <v>20</v>
      </c>
      <c r="B175" s="2758"/>
      <c r="C175" s="2759"/>
      <c r="D175" s="2742"/>
      <c r="E175" s="2748"/>
      <c r="F175" s="2749"/>
      <c r="G175" s="2750"/>
      <c r="H175" s="2745"/>
      <c r="I175" s="1110"/>
      <c r="J175" s="1100" t="s">
        <v>1079</v>
      </c>
      <c r="K175" s="2745"/>
      <c r="L175" s="1116"/>
    </row>
    <row r="176" spans="1:12" ht="18.75">
      <c r="A176" s="2782"/>
      <c r="B176" s="2760"/>
      <c r="C176" s="2761"/>
      <c r="D176" s="2743"/>
      <c r="E176" s="2751"/>
      <c r="F176" s="2752"/>
      <c r="G176" s="2753"/>
      <c r="H176" s="2746"/>
      <c r="I176" s="1111"/>
      <c r="J176" s="1120" t="s">
        <v>656</v>
      </c>
      <c r="K176" s="2746"/>
      <c r="L176" s="2740"/>
    </row>
    <row r="177" spans="1:12" ht="19.5" thickBot="1">
      <c r="A177" s="2802"/>
      <c r="B177" s="2800"/>
      <c r="C177" s="2801"/>
      <c r="D177" s="2766"/>
      <c r="E177" s="2754"/>
      <c r="F177" s="2804"/>
      <c r="G177" s="2756"/>
      <c r="H177" s="2757"/>
      <c r="I177" s="1113"/>
      <c r="J177" s="1114" t="s">
        <v>1080</v>
      </c>
      <c r="K177" s="2757"/>
      <c r="L177" s="2767"/>
    </row>
    <row r="178" spans="1:12">
      <c r="B178" s="55"/>
      <c r="C178" s="55"/>
      <c r="D178" s="319"/>
      <c r="E178" s="319"/>
      <c r="F178" s="319"/>
      <c r="G178" s="595"/>
      <c r="H178" s="1261"/>
      <c r="I178" s="1261"/>
      <c r="J178" s="1261"/>
    </row>
    <row r="179" spans="1:12">
      <c r="A179" s="2803"/>
      <c r="B179" s="2803"/>
      <c r="C179" s="2803"/>
      <c r="D179" s="2803"/>
      <c r="E179" s="2803"/>
      <c r="F179" s="2803"/>
      <c r="G179" s="2803"/>
      <c r="H179" s="2803"/>
      <c r="I179" s="2803"/>
      <c r="J179" s="2803"/>
      <c r="K179" s="2803"/>
      <c r="L179" s="2803"/>
    </row>
    <row r="180" spans="1:12">
      <c r="A180" s="2739"/>
      <c r="B180" s="2739"/>
      <c r="C180" s="2739"/>
      <c r="D180" s="2739"/>
      <c r="E180" s="2739"/>
      <c r="F180" s="2739"/>
      <c r="G180" s="2739"/>
      <c r="H180" s="2739"/>
      <c r="I180" s="2739"/>
      <c r="J180" s="2739"/>
      <c r="K180" s="2739"/>
      <c r="L180" s="2739"/>
    </row>
    <row r="181" spans="1:12">
      <c r="A181" s="2739"/>
      <c r="B181" s="2739"/>
      <c r="C181" s="2739"/>
      <c r="D181" s="2739"/>
      <c r="E181" s="2739"/>
      <c r="F181" s="2739"/>
      <c r="G181" s="2739"/>
      <c r="H181" s="2739"/>
      <c r="I181" s="2739"/>
      <c r="J181" s="2739"/>
      <c r="K181" s="2739"/>
      <c r="L181" s="2739"/>
    </row>
    <row r="182" spans="1:12">
      <c r="A182" s="2739"/>
      <c r="B182" s="2739"/>
      <c r="C182" s="2739"/>
      <c r="D182" s="2739"/>
      <c r="E182" s="2739"/>
      <c r="F182" s="2739"/>
      <c r="G182" s="2739"/>
      <c r="H182" s="2739"/>
      <c r="I182" s="2739"/>
      <c r="J182" s="2739"/>
      <c r="K182" s="2739"/>
      <c r="L182" s="2739"/>
    </row>
    <row r="183" spans="1:12">
      <c r="A183" s="2739"/>
      <c r="B183" s="2739"/>
      <c r="C183" s="2739"/>
      <c r="D183" s="2739"/>
      <c r="E183" s="2739"/>
      <c r="F183" s="2739"/>
      <c r="G183" s="2739"/>
      <c r="H183" s="2739"/>
      <c r="I183" s="2739"/>
      <c r="J183" s="2739"/>
      <c r="K183" s="2739"/>
      <c r="L183" s="2739"/>
    </row>
    <row r="184" spans="1:12">
      <c r="A184" s="2739"/>
      <c r="B184" s="2739"/>
      <c r="C184" s="2739"/>
      <c r="D184" s="2739"/>
      <c r="E184" s="2739"/>
      <c r="F184" s="2739"/>
      <c r="G184" s="2739"/>
      <c r="H184" s="2739"/>
      <c r="I184" s="2739"/>
      <c r="J184" s="2739"/>
      <c r="K184" s="2739"/>
      <c r="L184" s="2739"/>
    </row>
    <row r="185" spans="1:12">
      <c r="A185" s="2739"/>
      <c r="B185" s="2739"/>
      <c r="C185" s="2739"/>
      <c r="D185" s="2739"/>
      <c r="E185" s="2739"/>
      <c r="F185" s="2739"/>
      <c r="G185" s="2739"/>
      <c r="H185" s="2739"/>
      <c r="I185" s="2739"/>
      <c r="J185" s="2739"/>
      <c r="K185" s="2739"/>
      <c r="L185" s="2739"/>
    </row>
    <row r="186" spans="1:12">
      <c r="A186" s="2739"/>
      <c r="B186" s="2739"/>
      <c r="C186" s="2739"/>
      <c r="D186" s="2739"/>
      <c r="E186" s="2739"/>
      <c r="F186" s="2739"/>
      <c r="G186" s="2739"/>
      <c r="H186" s="2739"/>
      <c r="I186" s="2739"/>
      <c r="J186" s="2739"/>
      <c r="K186" s="2739"/>
      <c r="L186" s="2739"/>
    </row>
    <row r="187" spans="1:12">
      <c r="A187" s="2739"/>
      <c r="B187" s="2739"/>
      <c r="C187" s="2739"/>
      <c r="D187" s="2739"/>
      <c r="E187" s="2739"/>
      <c r="F187" s="2739"/>
      <c r="G187" s="2739"/>
      <c r="H187" s="2739"/>
      <c r="I187" s="2739"/>
      <c r="J187" s="2739"/>
      <c r="K187" s="2739"/>
      <c r="L187" s="2739"/>
    </row>
    <row r="188" spans="1:12">
      <c r="A188" s="2739"/>
      <c r="B188" s="2739"/>
      <c r="C188" s="2739"/>
      <c r="D188" s="2739"/>
      <c r="E188" s="2739"/>
      <c r="F188" s="2739"/>
      <c r="G188" s="2739"/>
      <c r="H188" s="2739"/>
      <c r="I188" s="2739"/>
      <c r="J188" s="2739"/>
      <c r="K188" s="2739"/>
      <c r="L188" s="2739"/>
    </row>
    <row r="189" spans="1:12">
      <c r="A189" s="2739"/>
      <c r="B189" s="2739"/>
      <c r="C189" s="2739"/>
      <c r="D189" s="2739"/>
      <c r="E189" s="2739"/>
      <c r="F189" s="2739"/>
      <c r="G189" s="2739"/>
      <c r="H189" s="2739"/>
      <c r="I189" s="2739"/>
      <c r="J189" s="2739"/>
      <c r="K189" s="2739"/>
      <c r="L189" s="2739"/>
    </row>
    <row r="190" spans="1:12">
      <c r="A190" s="2739"/>
      <c r="B190" s="2739"/>
      <c r="C190" s="2739"/>
      <c r="D190" s="2739"/>
      <c r="E190" s="2739"/>
      <c r="F190" s="2739"/>
      <c r="G190" s="2739"/>
      <c r="H190" s="2739"/>
      <c r="I190" s="2739"/>
      <c r="J190" s="2739"/>
      <c r="K190" s="2739"/>
      <c r="L190" s="2739"/>
    </row>
    <row r="191" spans="1:12">
      <c r="A191" s="2739"/>
      <c r="B191" s="2739"/>
      <c r="C191" s="2739"/>
      <c r="D191" s="2739"/>
      <c r="E191" s="2739"/>
      <c r="F191" s="2739"/>
      <c r="G191" s="2739"/>
      <c r="H191" s="2739"/>
      <c r="I191" s="2739"/>
      <c r="J191" s="2739"/>
      <c r="K191" s="2739"/>
      <c r="L191" s="2739"/>
    </row>
    <row r="192" spans="1:12">
      <c r="A192" s="2739"/>
      <c r="B192" s="2739"/>
      <c r="C192" s="2739"/>
      <c r="D192" s="2739"/>
      <c r="E192" s="2739"/>
      <c r="F192" s="2739"/>
      <c r="G192" s="2739"/>
      <c r="H192" s="2739"/>
      <c r="I192" s="2739"/>
      <c r="J192" s="2739"/>
      <c r="K192" s="2739"/>
      <c r="L192" s="2739"/>
    </row>
    <row r="193" spans="1:12">
      <c r="A193" s="2799"/>
      <c r="B193" s="2799"/>
      <c r="C193" s="2799"/>
      <c r="D193" s="2799"/>
      <c r="E193" s="2799"/>
      <c r="F193" s="2799"/>
      <c r="G193" s="2799"/>
      <c r="H193" s="2799"/>
      <c r="I193" s="2799"/>
      <c r="J193" s="2799"/>
      <c r="K193" s="2799"/>
      <c r="L193" s="2799"/>
    </row>
    <row r="194" spans="1:12">
      <c r="A194" s="2739" t="s">
        <v>1083</v>
      </c>
      <c r="B194" s="2739"/>
      <c r="C194" s="2739"/>
      <c r="D194" s="2739"/>
      <c r="E194" s="2739"/>
      <c r="F194" s="2739"/>
      <c r="G194" s="2739"/>
      <c r="H194" s="2739"/>
      <c r="I194" s="2739"/>
      <c r="J194" s="2739"/>
      <c r="K194" s="2739"/>
      <c r="L194" s="2739"/>
    </row>
    <row r="195" spans="1:12">
      <c r="A195" s="2739" t="s">
        <v>1084</v>
      </c>
      <c r="B195" s="2739"/>
      <c r="C195" s="2739"/>
      <c r="D195" s="2739"/>
      <c r="E195" s="2739"/>
      <c r="F195" s="2739"/>
      <c r="G195" s="2739"/>
      <c r="H195" s="2739"/>
      <c r="I195" s="2739"/>
      <c r="J195" s="2739"/>
      <c r="K195" s="2739"/>
      <c r="L195" s="2739"/>
    </row>
    <row r="196" spans="1:12">
      <c r="A196" s="2739" t="s">
        <v>1085</v>
      </c>
      <c r="B196" s="2739"/>
      <c r="C196" s="2739"/>
      <c r="D196" s="2739"/>
      <c r="E196" s="2739"/>
      <c r="F196" s="2739"/>
      <c r="G196" s="2739"/>
      <c r="H196" s="2739"/>
      <c r="I196" s="2739"/>
      <c r="J196" s="2739"/>
      <c r="K196" s="2739"/>
      <c r="L196" s="2739"/>
    </row>
    <row r="197" spans="1:12">
      <c r="A197" s="2739" t="s">
        <v>1086</v>
      </c>
      <c r="B197" s="2739"/>
      <c r="C197" s="2739"/>
      <c r="D197" s="2739"/>
      <c r="E197" s="2739"/>
      <c r="F197" s="2739"/>
      <c r="G197" s="2739"/>
      <c r="H197" s="2739"/>
      <c r="I197" s="2739"/>
      <c r="J197" s="2739"/>
      <c r="K197" s="2739"/>
      <c r="L197" s="2739"/>
    </row>
    <row r="198" spans="1:12">
      <c r="A198" s="2799"/>
      <c r="B198" s="2799"/>
      <c r="C198" s="2799"/>
      <c r="D198" s="2799"/>
      <c r="E198" s="2799"/>
      <c r="F198" s="2799"/>
      <c r="G198" s="2799"/>
      <c r="H198" s="2799"/>
      <c r="I198" s="1262"/>
      <c r="J198" s="1262"/>
      <c r="K198" s="1068"/>
      <c r="L198" s="1068"/>
    </row>
    <row r="280" spans="1:12" ht="21">
      <c r="B280" s="529"/>
      <c r="C280" s="529"/>
      <c r="D280" s="529"/>
      <c r="E280" s="529"/>
      <c r="F280" s="529"/>
      <c r="G280" s="529"/>
      <c r="H280" s="529"/>
      <c r="I280" s="529"/>
      <c r="J280" s="529"/>
      <c r="K280" s="2768" t="s">
        <v>1082</v>
      </c>
      <c r="L280" s="2768"/>
    </row>
    <row r="281" spans="1:12" ht="21">
      <c r="A281" s="2774" t="s">
        <v>981</v>
      </c>
      <c r="B281" s="2774"/>
      <c r="C281" s="2774"/>
      <c r="D281" s="2774"/>
      <c r="E281" s="2774"/>
      <c r="F281" s="2774"/>
      <c r="G281" s="2774"/>
      <c r="H281" s="2774"/>
      <c r="I281" s="2774"/>
      <c r="J281" s="2774"/>
      <c r="K281" s="2774"/>
      <c r="L281" s="2774"/>
    </row>
    <row r="282" spans="1:12" ht="14.25">
      <c r="G282" s="31"/>
      <c r="H282" s="2775"/>
      <c r="I282" s="2775"/>
      <c r="J282" s="2775"/>
      <c r="K282" s="2775"/>
      <c r="L282" s="2775"/>
    </row>
    <row r="283" spans="1:12" ht="14.25">
      <c r="A283" s="212"/>
      <c r="B283" s="932" t="s">
        <v>84</v>
      </c>
      <c r="C283" s="2776" t="str">
        <f>IF(様式1!L10="","",様式1!L10)</f>
        <v/>
      </c>
      <c r="D283" s="2776"/>
      <c r="E283" s="2776"/>
      <c r="F283" s="932" t="s">
        <v>606</v>
      </c>
      <c r="G283" s="2776" t="str">
        <f>IF(様式1!G35="","",様式1!G35)</f>
        <v/>
      </c>
      <c r="H283" s="2776"/>
      <c r="I283" s="2776"/>
      <c r="J283" s="2776"/>
      <c r="K283" s="2776"/>
      <c r="L283" s="2776"/>
    </row>
    <row r="284" spans="1:12" ht="14.25" thickBot="1">
      <c r="B284" s="32"/>
      <c r="C284" s="32"/>
      <c r="D284" s="32"/>
      <c r="E284" s="32"/>
      <c r="F284" s="32"/>
      <c r="G284" s="594"/>
      <c r="H284" s="594"/>
      <c r="I284" s="594"/>
      <c r="J284" s="594"/>
    </row>
    <row r="285" spans="1:12">
      <c r="A285" s="2791" t="s">
        <v>979</v>
      </c>
      <c r="B285" s="2793" t="s">
        <v>30</v>
      </c>
      <c r="C285" s="2794"/>
      <c r="D285" s="2773" t="s">
        <v>1081</v>
      </c>
      <c r="E285" s="2785" t="s">
        <v>101</v>
      </c>
      <c r="F285" s="2786"/>
      <c r="G285" s="2787"/>
      <c r="H285" s="2784" t="s">
        <v>607</v>
      </c>
      <c r="I285" s="2769" t="s">
        <v>1078</v>
      </c>
      <c r="J285" s="2770"/>
      <c r="K285" s="2777" t="s">
        <v>608</v>
      </c>
      <c r="L285" s="935" t="s">
        <v>972</v>
      </c>
    </row>
    <row r="286" spans="1:12">
      <c r="A286" s="2792"/>
      <c r="B286" s="2795"/>
      <c r="C286" s="2796"/>
      <c r="D286" s="2744"/>
      <c r="E286" s="2788"/>
      <c r="F286" s="2789"/>
      <c r="G286" s="2790"/>
      <c r="H286" s="2235"/>
      <c r="I286" s="2175"/>
      <c r="J286" s="2771"/>
      <c r="K286" s="2778"/>
      <c r="L286" s="936" t="s">
        <v>980</v>
      </c>
    </row>
    <row r="287" spans="1:12" ht="21">
      <c r="A287" s="2781">
        <v>21</v>
      </c>
      <c r="B287" s="2805"/>
      <c r="C287" s="2805"/>
      <c r="D287" s="2742"/>
      <c r="E287" s="2748"/>
      <c r="F287" s="2749"/>
      <c r="G287" s="2750"/>
      <c r="H287" s="2745"/>
      <c r="I287" s="1110"/>
      <c r="J287" s="1100" t="s">
        <v>1079</v>
      </c>
      <c r="K287" s="2745"/>
      <c r="L287" s="1115"/>
    </row>
    <row r="288" spans="1:12" ht="18.75">
      <c r="A288" s="2782"/>
      <c r="B288" s="2805"/>
      <c r="C288" s="2805"/>
      <c r="D288" s="2743"/>
      <c r="E288" s="2751"/>
      <c r="F288" s="2752"/>
      <c r="G288" s="2753"/>
      <c r="H288" s="2746"/>
      <c r="I288" s="1111"/>
      <c r="J288" s="1120" t="s">
        <v>656</v>
      </c>
      <c r="K288" s="2746"/>
      <c r="L288" s="2740"/>
    </row>
    <row r="289" spans="1:12" ht="18.75">
      <c r="A289" s="2783"/>
      <c r="B289" s="2805"/>
      <c r="C289" s="2805"/>
      <c r="D289" s="2744"/>
      <c r="E289" s="2763"/>
      <c r="F289" s="2764"/>
      <c r="G289" s="2765"/>
      <c r="H289" s="2747"/>
      <c r="I289" s="1112"/>
      <c r="J289" s="1121" t="s">
        <v>1080</v>
      </c>
      <c r="K289" s="2747"/>
      <c r="L289" s="2741"/>
    </row>
    <row r="290" spans="1:12" ht="21">
      <c r="A290" s="2781">
        <v>22</v>
      </c>
      <c r="B290" s="2805"/>
      <c r="C290" s="2805"/>
      <c r="D290" s="2742"/>
      <c r="E290" s="2748"/>
      <c r="F290" s="2749"/>
      <c r="G290" s="2750"/>
      <c r="H290" s="2745"/>
      <c r="I290" s="1110"/>
      <c r="J290" s="1100" t="s">
        <v>1079</v>
      </c>
      <c r="K290" s="2745"/>
      <c r="L290" s="1115"/>
    </row>
    <row r="291" spans="1:12" ht="18.75">
      <c r="A291" s="2782"/>
      <c r="B291" s="2805"/>
      <c r="C291" s="2805"/>
      <c r="D291" s="2743"/>
      <c r="E291" s="2751"/>
      <c r="F291" s="2752"/>
      <c r="G291" s="2753"/>
      <c r="H291" s="2746"/>
      <c r="I291" s="1111"/>
      <c r="J291" s="1120" t="s">
        <v>656</v>
      </c>
      <c r="K291" s="2746"/>
      <c r="L291" s="2740"/>
    </row>
    <row r="292" spans="1:12" ht="18.75">
      <c r="A292" s="2783"/>
      <c r="B292" s="2805"/>
      <c r="C292" s="2805"/>
      <c r="D292" s="2744"/>
      <c r="E292" s="2763"/>
      <c r="F292" s="2764"/>
      <c r="G292" s="2765"/>
      <c r="H292" s="2747"/>
      <c r="I292" s="1112"/>
      <c r="J292" s="1121" t="s">
        <v>1080</v>
      </c>
      <c r="K292" s="2747"/>
      <c r="L292" s="2741"/>
    </row>
    <row r="293" spans="1:12" ht="24" customHeight="1">
      <c r="A293" s="2781">
        <v>23</v>
      </c>
      <c r="B293" s="2805"/>
      <c r="C293" s="2805"/>
      <c r="D293" s="2742"/>
      <c r="E293" s="2748"/>
      <c r="F293" s="2749"/>
      <c r="G293" s="2750"/>
      <c r="H293" s="2745"/>
      <c r="I293" s="1110"/>
      <c r="J293" s="1100" t="s">
        <v>1079</v>
      </c>
      <c r="K293" s="2745"/>
      <c r="L293" s="1115"/>
    </row>
    <row r="294" spans="1:12" ht="18.75">
      <c r="A294" s="2782"/>
      <c r="B294" s="2805"/>
      <c r="C294" s="2805"/>
      <c r="D294" s="2743"/>
      <c r="E294" s="2751"/>
      <c r="F294" s="2752"/>
      <c r="G294" s="2753"/>
      <c r="H294" s="2746"/>
      <c r="I294" s="1111"/>
      <c r="J294" s="1120" t="s">
        <v>656</v>
      </c>
      <c r="K294" s="2746"/>
      <c r="L294" s="2740"/>
    </row>
    <row r="295" spans="1:12" ht="18.75">
      <c r="A295" s="2783"/>
      <c r="B295" s="2805"/>
      <c r="C295" s="2805"/>
      <c r="D295" s="2744"/>
      <c r="E295" s="2763"/>
      <c r="F295" s="2764"/>
      <c r="G295" s="2765"/>
      <c r="H295" s="2747"/>
      <c r="I295" s="1112"/>
      <c r="J295" s="1121" t="s">
        <v>1080</v>
      </c>
      <c r="K295" s="2747"/>
      <c r="L295" s="2741"/>
    </row>
    <row r="296" spans="1:12" ht="21">
      <c r="A296" s="2781">
        <v>24</v>
      </c>
      <c r="B296" s="2805"/>
      <c r="C296" s="2805"/>
      <c r="D296" s="2742"/>
      <c r="E296" s="2748"/>
      <c r="F296" s="2749"/>
      <c r="G296" s="2750"/>
      <c r="H296" s="2745"/>
      <c r="I296" s="1110"/>
      <c r="J296" s="1100" t="s">
        <v>1079</v>
      </c>
      <c r="K296" s="2745"/>
      <c r="L296" s="1115"/>
    </row>
    <row r="297" spans="1:12" ht="18.75">
      <c r="A297" s="2782"/>
      <c r="B297" s="2805"/>
      <c r="C297" s="2805"/>
      <c r="D297" s="2743"/>
      <c r="E297" s="2751"/>
      <c r="F297" s="2752"/>
      <c r="G297" s="2753"/>
      <c r="H297" s="2746"/>
      <c r="I297" s="1111"/>
      <c r="J297" s="1120" t="s">
        <v>656</v>
      </c>
      <c r="K297" s="2746"/>
      <c r="L297" s="2740"/>
    </row>
    <row r="298" spans="1:12" ht="18.75">
      <c r="A298" s="2783"/>
      <c r="B298" s="2805"/>
      <c r="C298" s="2805"/>
      <c r="D298" s="2744"/>
      <c r="E298" s="2763"/>
      <c r="F298" s="2764"/>
      <c r="G298" s="2765"/>
      <c r="H298" s="2747"/>
      <c r="I298" s="1112"/>
      <c r="J298" s="1121" t="s">
        <v>1080</v>
      </c>
      <c r="K298" s="2747"/>
      <c r="L298" s="2741"/>
    </row>
    <row r="299" spans="1:12" ht="21">
      <c r="A299" s="2781">
        <v>25</v>
      </c>
      <c r="B299" s="2805"/>
      <c r="C299" s="2805"/>
      <c r="D299" s="2742"/>
      <c r="E299" s="2748"/>
      <c r="F299" s="2749"/>
      <c r="G299" s="2750"/>
      <c r="H299" s="2745"/>
      <c r="I299" s="1110"/>
      <c r="J299" s="1100" t="s">
        <v>1079</v>
      </c>
      <c r="K299" s="2745"/>
      <c r="L299" s="1115"/>
    </row>
    <row r="300" spans="1:12" ht="18.75">
      <c r="A300" s="2782"/>
      <c r="B300" s="2805"/>
      <c r="C300" s="2805"/>
      <c r="D300" s="2743"/>
      <c r="E300" s="2751"/>
      <c r="F300" s="2752"/>
      <c r="G300" s="2753"/>
      <c r="H300" s="2746"/>
      <c r="I300" s="1111"/>
      <c r="J300" s="1120" t="s">
        <v>656</v>
      </c>
      <c r="K300" s="2746"/>
      <c r="L300" s="2740"/>
    </row>
    <row r="301" spans="1:12" ht="18.75">
      <c r="A301" s="2783"/>
      <c r="B301" s="2805"/>
      <c r="C301" s="2805"/>
      <c r="D301" s="2744"/>
      <c r="E301" s="2763"/>
      <c r="F301" s="2764"/>
      <c r="G301" s="2765"/>
      <c r="H301" s="2747"/>
      <c r="I301" s="1112"/>
      <c r="J301" s="1121" t="s">
        <v>1080</v>
      </c>
      <c r="K301" s="2747"/>
      <c r="L301" s="2741"/>
    </row>
    <row r="302" spans="1:12" ht="21">
      <c r="A302" s="2781">
        <v>26</v>
      </c>
      <c r="B302" s="2760"/>
      <c r="C302" s="2761"/>
      <c r="D302" s="2742"/>
      <c r="E302" s="2748"/>
      <c r="F302" s="2749"/>
      <c r="G302" s="2750"/>
      <c r="H302" s="2745"/>
      <c r="I302" s="1110"/>
      <c r="J302" s="1100" t="s">
        <v>1079</v>
      </c>
      <c r="K302" s="2745"/>
      <c r="L302" s="1116"/>
    </row>
    <row r="303" spans="1:12" ht="18.75">
      <c r="A303" s="2782"/>
      <c r="B303" s="2760"/>
      <c r="C303" s="2761"/>
      <c r="D303" s="2743"/>
      <c r="E303" s="2751"/>
      <c r="F303" s="2752"/>
      <c r="G303" s="2753"/>
      <c r="H303" s="2746"/>
      <c r="I303" s="1111"/>
      <c r="J303" s="1120" t="s">
        <v>656</v>
      </c>
      <c r="K303" s="2746"/>
      <c r="L303" s="2740"/>
    </row>
    <row r="304" spans="1:12" ht="18.75">
      <c r="A304" s="2783"/>
      <c r="B304" s="2072"/>
      <c r="C304" s="2762"/>
      <c r="D304" s="2744"/>
      <c r="E304" s="2763"/>
      <c r="F304" s="2764"/>
      <c r="G304" s="2765"/>
      <c r="H304" s="2747"/>
      <c r="I304" s="1112"/>
      <c r="J304" s="1121" t="s">
        <v>1080</v>
      </c>
      <c r="K304" s="2747"/>
      <c r="L304" s="2741"/>
    </row>
    <row r="305" spans="1:12" ht="21">
      <c r="A305" s="2781">
        <v>27</v>
      </c>
      <c r="B305" s="2758"/>
      <c r="C305" s="2759"/>
      <c r="D305" s="2742"/>
      <c r="E305" s="2748"/>
      <c r="F305" s="2749"/>
      <c r="G305" s="2750"/>
      <c r="H305" s="2745"/>
      <c r="I305" s="1110"/>
      <c r="J305" s="1100" t="s">
        <v>1079</v>
      </c>
      <c r="K305" s="2745"/>
      <c r="L305" s="1116"/>
    </row>
    <row r="306" spans="1:12" ht="18.75">
      <c r="A306" s="2782"/>
      <c r="B306" s="2760"/>
      <c r="C306" s="2761"/>
      <c r="D306" s="2743"/>
      <c r="E306" s="2751"/>
      <c r="F306" s="2752"/>
      <c r="G306" s="2753"/>
      <c r="H306" s="2746"/>
      <c r="I306" s="1111"/>
      <c r="J306" s="1120" t="s">
        <v>656</v>
      </c>
      <c r="K306" s="2746"/>
      <c r="L306" s="2740"/>
    </row>
    <row r="307" spans="1:12" ht="18.75">
      <c r="A307" s="2783"/>
      <c r="B307" s="2072"/>
      <c r="C307" s="2762"/>
      <c r="D307" s="2744"/>
      <c r="E307" s="2763"/>
      <c r="F307" s="2764"/>
      <c r="G307" s="2765"/>
      <c r="H307" s="2747"/>
      <c r="I307" s="1112"/>
      <c r="J307" s="1121" t="s">
        <v>1080</v>
      </c>
      <c r="K307" s="2747"/>
      <c r="L307" s="2741"/>
    </row>
    <row r="308" spans="1:12" ht="21">
      <c r="A308" s="2781">
        <v>28</v>
      </c>
      <c r="B308" s="2758"/>
      <c r="C308" s="2759"/>
      <c r="D308" s="2742"/>
      <c r="E308" s="2748"/>
      <c r="F308" s="2749"/>
      <c r="G308" s="2750"/>
      <c r="H308" s="2745"/>
      <c r="I308" s="1110"/>
      <c r="J308" s="1100" t="s">
        <v>1079</v>
      </c>
      <c r="K308" s="2745"/>
      <c r="L308" s="1116"/>
    </row>
    <row r="309" spans="1:12" ht="18.75">
      <c r="A309" s="2782"/>
      <c r="B309" s="2760"/>
      <c r="C309" s="2761"/>
      <c r="D309" s="2743"/>
      <c r="E309" s="2751"/>
      <c r="F309" s="2752"/>
      <c r="G309" s="2753"/>
      <c r="H309" s="2746"/>
      <c r="I309" s="1111"/>
      <c r="J309" s="1120" t="s">
        <v>656</v>
      </c>
      <c r="K309" s="2746"/>
      <c r="L309" s="2740"/>
    </row>
    <row r="310" spans="1:12" ht="18.75">
      <c r="A310" s="2783"/>
      <c r="B310" s="2072"/>
      <c r="C310" s="2762"/>
      <c r="D310" s="2744"/>
      <c r="E310" s="2763"/>
      <c r="F310" s="2764"/>
      <c r="G310" s="2765"/>
      <c r="H310" s="2747"/>
      <c r="I310" s="1112"/>
      <c r="J310" s="1121" t="s">
        <v>1080</v>
      </c>
      <c r="K310" s="2747"/>
      <c r="L310" s="2741"/>
    </row>
    <row r="311" spans="1:12" ht="21">
      <c r="A311" s="2781">
        <v>29</v>
      </c>
      <c r="B311" s="2758"/>
      <c r="C311" s="2759"/>
      <c r="D311" s="2742"/>
      <c r="E311" s="2748"/>
      <c r="F311" s="2749"/>
      <c r="G311" s="2750"/>
      <c r="H311" s="2745"/>
      <c r="I311" s="1110"/>
      <c r="J311" s="1100" t="s">
        <v>1079</v>
      </c>
      <c r="K311" s="2745"/>
      <c r="L311" s="1116"/>
    </row>
    <row r="312" spans="1:12" ht="18.75">
      <c r="A312" s="2782"/>
      <c r="B312" s="2760"/>
      <c r="C312" s="2761"/>
      <c r="D312" s="2743"/>
      <c r="E312" s="2751"/>
      <c r="F312" s="2752"/>
      <c r="G312" s="2753"/>
      <c r="H312" s="2746"/>
      <c r="I312" s="1111"/>
      <c r="J312" s="1120" t="s">
        <v>656</v>
      </c>
      <c r="K312" s="2746"/>
      <c r="L312" s="2740"/>
    </row>
    <row r="313" spans="1:12" ht="18.75">
      <c r="A313" s="2783"/>
      <c r="B313" s="2072"/>
      <c r="C313" s="2762"/>
      <c r="D313" s="2744"/>
      <c r="E313" s="2763"/>
      <c r="F313" s="2764"/>
      <c r="G313" s="2765"/>
      <c r="H313" s="2747"/>
      <c r="I313" s="1112"/>
      <c r="J313" s="1121" t="s">
        <v>1080</v>
      </c>
      <c r="K313" s="2747"/>
      <c r="L313" s="2741"/>
    </row>
    <row r="314" spans="1:12" ht="21">
      <c r="A314" s="2781">
        <v>30</v>
      </c>
      <c r="B314" s="2758"/>
      <c r="C314" s="2759"/>
      <c r="D314" s="2742"/>
      <c r="E314" s="2748"/>
      <c r="F314" s="2749"/>
      <c r="G314" s="2750"/>
      <c r="H314" s="2745"/>
      <c r="I314" s="1110"/>
      <c r="J314" s="1100" t="s">
        <v>1079</v>
      </c>
      <c r="K314" s="2745"/>
      <c r="L314" s="1116"/>
    </row>
    <row r="315" spans="1:12" ht="18.75">
      <c r="A315" s="2782"/>
      <c r="B315" s="2760"/>
      <c r="C315" s="2761"/>
      <c r="D315" s="2743"/>
      <c r="E315" s="2751"/>
      <c r="F315" s="2752"/>
      <c r="G315" s="2753"/>
      <c r="H315" s="2746"/>
      <c r="I315" s="1111"/>
      <c r="J315" s="1120" t="s">
        <v>656</v>
      </c>
      <c r="K315" s="2746"/>
      <c r="L315" s="2740"/>
    </row>
    <row r="316" spans="1:12" ht="19.5" thickBot="1">
      <c r="A316" s="2802"/>
      <c r="B316" s="2800"/>
      <c r="C316" s="2801"/>
      <c r="D316" s="2766"/>
      <c r="E316" s="2754"/>
      <c r="F316" s="2804"/>
      <c r="G316" s="2756"/>
      <c r="H316" s="2757"/>
      <c r="I316" s="1113"/>
      <c r="J316" s="1114" t="s">
        <v>1080</v>
      </c>
      <c r="K316" s="2757"/>
      <c r="L316" s="2767"/>
    </row>
    <row r="317" spans="1:12">
      <c r="B317" s="55"/>
      <c r="C317" s="55"/>
      <c r="D317" s="319"/>
      <c r="E317" s="319"/>
      <c r="F317" s="319"/>
      <c r="G317" s="595"/>
      <c r="H317" s="1261"/>
      <c r="I317" s="1261"/>
      <c r="J317" s="1261"/>
    </row>
    <row r="318" spans="1:12">
      <c r="A318" s="2803"/>
      <c r="B318" s="2803"/>
      <c r="C318" s="2803"/>
      <c r="D318" s="2803"/>
      <c r="E318" s="2803"/>
      <c r="F318" s="2803"/>
      <c r="G318" s="2803"/>
      <c r="H318" s="2803"/>
      <c r="I318" s="2803"/>
      <c r="J318" s="2803"/>
      <c r="K318" s="2803"/>
      <c r="L318" s="2803"/>
    </row>
    <row r="319" spans="1:12">
      <c r="A319" s="2739"/>
      <c r="B319" s="2739"/>
      <c r="C319" s="2739"/>
      <c r="D319" s="2739"/>
      <c r="E319" s="2739"/>
      <c r="F319" s="2739"/>
      <c r="G319" s="2739"/>
      <c r="H319" s="2739"/>
      <c r="I319" s="2739"/>
      <c r="J319" s="2739"/>
      <c r="K319" s="2739"/>
      <c r="L319" s="2739"/>
    </row>
    <row r="320" spans="1:12">
      <c r="A320" s="2739"/>
      <c r="B320" s="2739"/>
      <c r="C320" s="2739"/>
      <c r="D320" s="2739"/>
      <c r="E320" s="2739"/>
      <c r="F320" s="2739"/>
      <c r="G320" s="2739"/>
      <c r="H320" s="2739"/>
      <c r="I320" s="2739"/>
      <c r="J320" s="2739"/>
      <c r="K320" s="2739"/>
      <c r="L320" s="2739"/>
    </row>
    <row r="321" spans="1:12">
      <c r="A321" s="2739"/>
      <c r="B321" s="2739"/>
      <c r="C321" s="2739"/>
      <c r="D321" s="2739"/>
      <c r="E321" s="2739"/>
      <c r="F321" s="2739"/>
      <c r="G321" s="2739"/>
      <c r="H321" s="2739"/>
      <c r="I321" s="2739"/>
      <c r="J321" s="2739"/>
      <c r="K321" s="2739"/>
      <c r="L321" s="2739"/>
    </row>
    <row r="322" spans="1:12">
      <c r="A322" s="2739"/>
      <c r="B322" s="2739"/>
      <c r="C322" s="2739"/>
      <c r="D322" s="2739"/>
      <c r="E322" s="2739"/>
      <c r="F322" s="2739"/>
      <c r="G322" s="2739"/>
      <c r="H322" s="2739"/>
      <c r="I322" s="2739"/>
      <c r="J322" s="2739"/>
      <c r="K322" s="2739"/>
      <c r="L322" s="2739"/>
    </row>
    <row r="323" spans="1:12">
      <c r="A323" s="2739"/>
      <c r="B323" s="2739"/>
      <c r="C323" s="2739"/>
      <c r="D323" s="2739"/>
      <c r="E323" s="2739"/>
      <c r="F323" s="2739"/>
      <c r="G323" s="2739"/>
      <c r="H323" s="2739"/>
      <c r="I323" s="2739"/>
      <c r="J323" s="2739"/>
      <c r="K323" s="2739"/>
      <c r="L323" s="2739"/>
    </row>
    <row r="324" spans="1:12">
      <c r="A324" s="2739"/>
      <c r="B324" s="2739"/>
      <c r="C324" s="2739"/>
      <c r="D324" s="2739"/>
      <c r="E324" s="2739"/>
      <c r="F324" s="2739"/>
      <c r="G324" s="2739"/>
      <c r="H324" s="2739"/>
      <c r="I324" s="2739"/>
      <c r="J324" s="2739"/>
      <c r="K324" s="2739"/>
      <c r="L324" s="2739"/>
    </row>
    <row r="325" spans="1:12">
      <c r="A325" s="2739"/>
      <c r="B325" s="2739"/>
      <c r="C325" s="2739"/>
      <c r="D325" s="2739"/>
      <c r="E325" s="2739"/>
      <c r="F325" s="2739"/>
      <c r="G325" s="2739"/>
      <c r="H325" s="2739"/>
      <c r="I325" s="2739"/>
      <c r="J325" s="2739"/>
      <c r="K325" s="2739"/>
      <c r="L325" s="2739"/>
    </row>
    <row r="326" spans="1:12">
      <c r="A326" s="2739"/>
      <c r="B326" s="2739"/>
      <c r="C326" s="2739"/>
      <c r="D326" s="2739"/>
      <c r="E326" s="2739"/>
      <c r="F326" s="2739"/>
      <c r="G326" s="2739"/>
      <c r="H326" s="2739"/>
      <c r="I326" s="2739"/>
      <c r="J326" s="2739"/>
      <c r="K326" s="2739"/>
      <c r="L326" s="2739"/>
    </row>
    <row r="327" spans="1:12">
      <c r="A327" s="2739"/>
      <c r="B327" s="2739"/>
      <c r="C327" s="2739"/>
      <c r="D327" s="2739"/>
      <c r="E327" s="2739"/>
      <c r="F327" s="2739"/>
      <c r="G327" s="2739"/>
      <c r="H327" s="2739"/>
      <c r="I327" s="2739"/>
      <c r="J327" s="2739"/>
      <c r="K327" s="2739"/>
      <c r="L327" s="2739"/>
    </row>
    <row r="328" spans="1:12">
      <c r="A328" s="2739"/>
      <c r="B328" s="2739"/>
      <c r="C328" s="2739"/>
      <c r="D328" s="2739"/>
      <c r="E328" s="2739"/>
      <c r="F328" s="2739"/>
      <c r="G328" s="2739"/>
      <c r="H328" s="2739"/>
      <c r="I328" s="2739"/>
      <c r="J328" s="2739"/>
      <c r="K328" s="2739"/>
      <c r="L328" s="2739"/>
    </row>
    <row r="329" spans="1:12">
      <c r="A329" s="2739"/>
      <c r="B329" s="2739"/>
      <c r="C329" s="2739"/>
      <c r="D329" s="2739"/>
      <c r="E329" s="2739"/>
      <c r="F329" s="2739"/>
      <c r="G329" s="2739"/>
      <c r="H329" s="2739"/>
      <c r="I329" s="2739"/>
      <c r="J329" s="2739"/>
      <c r="K329" s="2739"/>
      <c r="L329" s="2739"/>
    </row>
    <row r="330" spans="1:12">
      <c r="A330" s="2739"/>
      <c r="B330" s="2739"/>
      <c r="C330" s="2739"/>
      <c r="D330" s="2739"/>
      <c r="E330" s="2739"/>
      <c r="F330" s="2739"/>
      <c r="G330" s="2739"/>
      <c r="H330" s="2739"/>
      <c r="I330" s="2739"/>
      <c r="J330" s="2739"/>
      <c r="K330" s="2739"/>
      <c r="L330" s="2739"/>
    </row>
    <row r="331" spans="1:12">
      <c r="A331" s="2739"/>
      <c r="B331" s="2739"/>
      <c r="C331" s="2739"/>
      <c r="D331" s="2739"/>
      <c r="E331" s="2739"/>
      <c r="F331" s="2739"/>
      <c r="G331" s="2739"/>
      <c r="H331" s="2739"/>
      <c r="I331" s="2739"/>
      <c r="J331" s="2739"/>
      <c r="K331" s="2739"/>
      <c r="L331" s="2739"/>
    </row>
    <row r="332" spans="1:12">
      <c r="A332" s="2799"/>
      <c r="B332" s="2799"/>
      <c r="C332" s="2799"/>
      <c r="D332" s="2799"/>
      <c r="E332" s="2799"/>
      <c r="F332" s="2799"/>
      <c r="G332" s="2799"/>
      <c r="H332" s="2799"/>
      <c r="I332" s="2799"/>
      <c r="J332" s="2799"/>
      <c r="K332" s="2799"/>
      <c r="L332" s="2799"/>
    </row>
    <row r="333" spans="1:12">
      <c r="A333" s="2739" t="s">
        <v>1083</v>
      </c>
      <c r="B333" s="2739"/>
      <c r="C333" s="2739"/>
      <c r="D333" s="2739"/>
      <c r="E333" s="2739"/>
      <c r="F333" s="2739"/>
      <c r="G333" s="2739"/>
      <c r="H333" s="2739"/>
      <c r="I333" s="2739"/>
      <c r="J333" s="2739"/>
      <c r="K333" s="2739"/>
      <c r="L333" s="2739"/>
    </row>
    <row r="334" spans="1:12">
      <c r="A334" s="2739" t="s">
        <v>1084</v>
      </c>
      <c r="B334" s="2739"/>
      <c r="C334" s="2739"/>
      <c r="D334" s="2739"/>
      <c r="E334" s="2739"/>
      <c r="F334" s="2739"/>
      <c r="G334" s="2739"/>
      <c r="H334" s="2739"/>
      <c r="I334" s="2739"/>
      <c r="J334" s="2739"/>
      <c r="K334" s="2739"/>
      <c r="L334" s="2739"/>
    </row>
    <row r="335" spans="1:12">
      <c r="A335" s="2739" t="s">
        <v>1085</v>
      </c>
      <c r="B335" s="2739"/>
      <c r="C335" s="2739"/>
      <c r="D335" s="2739"/>
      <c r="E335" s="2739"/>
      <c r="F335" s="2739"/>
      <c r="G335" s="2739"/>
      <c r="H335" s="2739"/>
      <c r="I335" s="2739"/>
      <c r="J335" s="2739"/>
      <c r="K335" s="2739"/>
      <c r="L335" s="2739"/>
    </row>
    <row r="336" spans="1:12">
      <c r="A336" s="2739" t="s">
        <v>1086</v>
      </c>
      <c r="B336" s="2739"/>
      <c r="C336" s="2739"/>
      <c r="D336" s="2739"/>
      <c r="E336" s="2739"/>
      <c r="F336" s="2739"/>
      <c r="G336" s="2739"/>
      <c r="H336" s="2739"/>
      <c r="I336" s="2739"/>
      <c r="J336" s="2739"/>
      <c r="K336" s="2739"/>
      <c r="L336" s="2739"/>
    </row>
    <row r="337" spans="1:12">
      <c r="A337" s="2799"/>
      <c r="B337" s="2799"/>
      <c r="C337" s="2799"/>
      <c r="D337" s="2799"/>
      <c r="E337" s="2799"/>
      <c r="F337" s="2799"/>
      <c r="G337" s="2799"/>
      <c r="H337" s="2799"/>
      <c r="I337" s="1262"/>
      <c r="J337" s="1262"/>
      <c r="K337" s="1068"/>
      <c r="L337" s="1068"/>
    </row>
  </sheetData>
  <mergeCells count="305">
    <mergeCell ref="A336:L336"/>
    <mergeCell ref="A337:H337"/>
    <mergeCell ref="A327:L327"/>
    <mergeCell ref="A328:L328"/>
    <mergeCell ref="A329:L329"/>
    <mergeCell ref="A330:L330"/>
    <mergeCell ref="A331:L331"/>
    <mergeCell ref="A332:L332"/>
    <mergeCell ref="A333:L333"/>
    <mergeCell ref="A334:L334"/>
    <mergeCell ref="A335:L335"/>
    <mergeCell ref="A318:L318"/>
    <mergeCell ref="A319:L319"/>
    <mergeCell ref="A320:L320"/>
    <mergeCell ref="A321:L321"/>
    <mergeCell ref="A322:L322"/>
    <mergeCell ref="A323:L323"/>
    <mergeCell ref="A324:L324"/>
    <mergeCell ref="A325:L325"/>
    <mergeCell ref="A326:L326"/>
    <mergeCell ref="A311:A313"/>
    <mergeCell ref="B311:C313"/>
    <mergeCell ref="D311:D313"/>
    <mergeCell ref="E311:G313"/>
    <mergeCell ref="H311:H313"/>
    <mergeCell ref="K311:K313"/>
    <mergeCell ref="L312:L313"/>
    <mergeCell ref="A314:A316"/>
    <mergeCell ref="B314:C316"/>
    <mergeCell ref="D314:D316"/>
    <mergeCell ref="E314:G316"/>
    <mergeCell ref="H314:H316"/>
    <mergeCell ref="K314:K316"/>
    <mergeCell ref="L315:L316"/>
    <mergeCell ref="A305:A307"/>
    <mergeCell ref="B305:C307"/>
    <mergeCell ref="D305:D307"/>
    <mergeCell ref="E305:G307"/>
    <mergeCell ref="H305:H307"/>
    <mergeCell ref="K305:K307"/>
    <mergeCell ref="L306:L307"/>
    <mergeCell ref="A308:A310"/>
    <mergeCell ref="B308:C310"/>
    <mergeCell ref="D308:D310"/>
    <mergeCell ref="E308:G310"/>
    <mergeCell ref="H308:H310"/>
    <mergeCell ref="K308:K310"/>
    <mergeCell ref="L309:L310"/>
    <mergeCell ref="A299:A301"/>
    <mergeCell ref="B299:C301"/>
    <mergeCell ref="D299:D301"/>
    <mergeCell ref="E299:G301"/>
    <mergeCell ref="H299:H301"/>
    <mergeCell ref="K299:K301"/>
    <mergeCell ref="L300:L301"/>
    <mergeCell ref="A302:A304"/>
    <mergeCell ref="B302:C304"/>
    <mergeCell ref="D302:D304"/>
    <mergeCell ref="E302:G304"/>
    <mergeCell ref="H302:H304"/>
    <mergeCell ref="K302:K304"/>
    <mergeCell ref="L303:L304"/>
    <mergeCell ref="A293:A295"/>
    <mergeCell ref="B293:C295"/>
    <mergeCell ref="D293:D295"/>
    <mergeCell ref="E293:G295"/>
    <mergeCell ref="H293:H295"/>
    <mergeCell ref="K293:K295"/>
    <mergeCell ref="L294:L295"/>
    <mergeCell ref="A296:A298"/>
    <mergeCell ref="B296:C298"/>
    <mergeCell ref="D296:D298"/>
    <mergeCell ref="E296:G298"/>
    <mergeCell ref="H296:H298"/>
    <mergeCell ref="K296:K298"/>
    <mergeCell ref="L297:L298"/>
    <mergeCell ref="A287:A289"/>
    <mergeCell ref="B287:C289"/>
    <mergeCell ref="D287:D289"/>
    <mergeCell ref="E287:G289"/>
    <mergeCell ref="H287:H289"/>
    <mergeCell ref="K287:K289"/>
    <mergeCell ref="L288:L289"/>
    <mergeCell ref="A290:A292"/>
    <mergeCell ref="B290:C292"/>
    <mergeCell ref="D290:D292"/>
    <mergeCell ref="E290:G292"/>
    <mergeCell ref="H290:H292"/>
    <mergeCell ref="K290:K292"/>
    <mergeCell ref="L291:L292"/>
    <mergeCell ref="A197:L197"/>
    <mergeCell ref="A198:H198"/>
    <mergeCell ref="K280:L280"/>
    <mergeCell ref="A281:L281"/>
    <mergeCell ref="H282:L282"/>
    <mergeCell ref="C283:E283"/>
    <mergeCell ref="G283:L283"/>
    <mergeCell ref="A285:A286"/>
    <mergeCell ref="B285:C286"/>
    <mergeCell ref="D285:D286"/>
    <mergeCell ref="E285:G286"/>
    <mergeCell ref="H285:H286"/>
    <mergeCell ref="I285:J286"/>
    <mergeCell ref="K285:K286"/>
    <mergeCell ref="A188:L188"/>
    <mergeCell ref="A189:L189"/>
    <mergeCell ref="A190:L190"/>
    <mergeCell ref="A191:L191"/>
    <mergeCell ref="A192:L192"/>
    <mergeCell ref="A193:L193"/>
    <mergeCell ref="A194:L194"/>
    <mergeCell ref="A195:L195"/>
    <mergeCell ref="A196:L196"/>
    <mergeCell ref="A179:L179"/>
    <mergeCell ref="A180:L180"/>
    <mergeCell ref="A181:L181"/>
    <mergeCell ref="A182:L182"/>
    <mergeCell ref="A183:L183"/>
    <mergeCell ref="A184:L184"/>
    <mergeCell ref="A185:L185"/>
    <mergeCell ref="A186:L186"/>
    <mergeCell ref="A187:L187"/>
    <mergeCell ref="A172:A174"/>
    <mergeCell ref="B172:C174"/>
    <mergeCell ref="D172:D174"/>
    <mergeCell ref="E172:G174"/>
    <mergeCell ref="H172:H174"/>
    <mergeCell ref="K172:K174"/>
    <mergeCell ref="L173:L174"/>
    <mergeCell ref="A175:A177"/>
    <mergeCell ref="B175:C177"/>
    <mergeCell ref="D175:D177"/>
    <mergeCell ref="E175:G177"/>
    <mergeCell ref="H175:H177"/>
    <mergeCell ref="K175:K177"/>
    <mergeCell ref="L176:L177"/>
    <mergeCell ref="A166:A168"/>
    <mergeCell ref="B166:C168"/>
    <mergeCell ref="D166:D168"/>
    <mergeCell ref="E166:G168"/>
    <mergeCell ref="H166:H168"/>
    <mergeCell ref="K166:K168"/>
    <mergeCell ref="L167:L168"/>
    <mergeCell ref="A169:A171"/>
    <mergeCell ref="B169:C171"/>
    <mergeCell ref="D169:D171"/>
    <mergeCell ref="E169:G171"/>
    <mergeCell ref="H169:H171"/>
    <mergeCell ref="K169:K171"/>
    <mergeCell ref="L170:L171"/>
    <mergeCell ref="A160:A162"/>
    <mergeCell ref="B160:C162"/>
    <mergeCell ref="D160:D162"/>
    <mergeCell ref="E160:G162"/>
    <mergeCell ref="H160:H162"/>
    <mergeCell ref="K160:K162"/>
    <mergeCell ref="L161:L162"/>
    <mergeCell ref="A163:A165"/>
    <mergeCell ref="B163:C165"/>
    <mergeCell ref="D163:D165"/>
    <mergeCell ref="E163:G165"/>
    <mergeCell ref="H163:H165"/>
    <mergeCell ref="K163:K165"/>
    <mergeCell ref="L164:L165"/>
    <mergeCell ref="A154:A156"/>
    <mergeCell ref="B154:C156"/>
    <mergeCell ref="D154:D156"/>
    <mergeCell ref="E154:G156"/>
    <mergeCell ref="H154:H156"/>
    <mergeCell ref="K154:K156"/>
    <mergeCell ref="L155:L156"/>
    <mergeCell ref="A157:A159"/>
    <mergeCell ref="B157:C159"/>
    <mergeCell ref="D157:D159"/>
    <mergeCell ref="E157:G159"/>
    <mergeCell ref="H157:H159"/>
    <mergeCell ref="K157:K159"/>
    <mergeCell ref="L158:L159"/>
    <mergeCell ref="A148:A150"/>
    <mergeCell ref="B148:C150"/>
    <mergeCell ref="D148:D150"/>
    <mergeCell ref="E148:G150"/>
    <mergeCell ref="H148:H150"/>
    <mergeCell ref="K148:K150"/>
    <mergeCell ref="L149:L150"/>
    <mergeCell ref="A151:A153"/>
    <mergeCell ref="B151:C153"/>
    <mergeCell ref="D151:D153"/>
    <mergeCell ref="E151:G153"/>
    <mergeCell ref="H151:H153"/>
    <mergeCell ref="K151:K153"/>
    <mergeCell ref="L152:L153"/>
    <mergeCell ref="K141:L141"/>
    <mergeCell ref="A142:L142"/>
    <mergeCell ref="H143:L143"/>
    <mergeCell ref="C144:E144"/>
    <mergeCell ref="G144:L144"/>
    <mergeCell ref="A146:A147"/>
    <mergeCell ref="B146:C147"/>
    <mergeCell ref="D146:D147"/>
    <mergeCell ref="E146:G147"/>
    <mergeCell ref="H146:H147"/>
    <mergeCell ref="I146:J147"/>
    <mergeCell ref="K146:K147"/>
    <mergeCell ref="H17:H19"/>
    <mergeCell ref="H23:H25"/>
    <mergeCell ref="H20:H22"/>
    <mergeCell ref="K29:K31"/>
    <mergeCell ref="K14:K16"/>
    <mergeCell ref="K17:K19"/>
    <mergeCell ref="K20:K22"/>
    <mergeCell ref="H14:H16"/>
    <mergeCell ref="A17:A19"/>
    <mergeCell ref="B17:C19"/>
    <mergeCell ref="A23:A25"/>
    <mergeCell ref="B23:C25"/>
    <mergeCell ref="A20:A22"/>
    <mergeCell ref="B20:C22"/>
    <mergeCell ref="E20:G22"/>
    <mergeCell ref="E26:G28"/>
    <mergeCell ref="E17:G19"/>
    <mergeCell ref="A59:H59"/>
    <mergeCell ref="H26:H28"/>
    <mergeCell ref="H35:H37"/>
    <mergeCell ref="H29:H31"/>
    <mergeCell ref="B35:C37"/>
    <mergeCell ref="A29:A31"/>
    <mergeCell ref="B29:C31"/>
    <mergeCell ref="H32:H34"/>
    <mergeCell ref="A35:A37"/>
    <mergeCell ref="A32:A34"/>
    <mergeCell ref="E29:G31"/>
    <mergeCell ref="A26:A28"/>
    <mergeCell ref="B26:C28"/>
    <mergeCell ref="A56:L56"/>
    <mergeCell ref="A57:L57"/>
    <mergeCell ref="A39:L39"/>
    <mergeCell ref="A40:L40"/>
    <mergeCell ref="A45:L45"/>
    <mergeCell ref="A46:L46"/>
    <mergeCell ref="A47:L47"/>
    <mergeCell ref="A48:L48"/>
    <mergeCell ref="K26:K28"/>
    <mergeCell ref="A58:L58"/>
    <mergeCell ref="A49:L49"/>
    <mergeCell ref="K8:K10"/>
    <mergeCell ref="E11:G13"/>
    <mergeCell ref="K11:K13"/>
    <mergeCell ref="H8:H10"/>
    <mergeCell ref="A14:A16"/>
    <mergeCell ref="B14:C16"/>
    <mergeCell ref="H6:H7"/>
    <mergeCell ref="H11:H13"/>
    <mergeCell ref="E6:G7"/>
    <mergeCell ref="A6:A7"/>
    <mergeCell ref="B6:C7"/>
    <mergeCell ref="A11:A13"/>
    <mergeCell ref="B11:C13"/>
    <mergeCell ref="A8:A10"/>
    <mergeCell ref="B8:C10"/>
    <mergeCell ref="K1:L1"/>
    <mergeCell ref="L9:L10"/>
    <mergeCell ref="L12:L13"/>
    <mergeCell ref="L15:L16"/>
    <mergeCell ref="L18:L19"/>
    <mergeCell ref="D20:D22"/>
    <mergeCell ref="D23:D25"/>
    <mergeCell ref="D26:D28"/>
    <mergeCell ref="D29:D31"/>
    <mergeCell ref="I6:J7"/>
    <mergeCell ref="D8:D10"/>
    <mergeCell ref="D11:D13"/>
    <mergeCell ref="D14:D16"/>
    <mergeCell ref="D17:D19"/>
    <mergeCell ref="D6:D7"/>
    <mergeCell ref="E14:G16"/>
    <mergeCell ref="A2:L2"/>
    <mergeCell ref="H3:L3"/>
    <mergeCell ref="C4:E4"/>
    <mergeCell ref="G4:L4"/>
    <mergeCell ref="E23:G25"/>
    <mergeCell ref="K23:K25"/>
    <mergeCell ref="K6:K7"/>
    <mergeCell ref="E8:G10"/>
    <mergeCell ref="A50:L50"/>
    <mergeCell ref="A51:L51"/>
    <mergeCell ref="A52:L52"/>
    <mergeCell ref="A55:L55"/>
    <mergeCell ref="L21:L22"/>
    <mergeCell ref="L24:L25"/>
    <mergeCell ref="L27:L28"/>
    <mergeCell ref="L30:L31"/>
    <mergeCell ref="L33:L34"/>
    <mergeCell ref="D32:D34"/>
    <mergeCell ref="A42:L42"/>
    <mergeCell ref="K32:K34"/>
    <mergeCell ref="E35:G37"/>
    <mergeCell ref="K35:K37"/>
    <mergeCell ref="B32:C34"/>
    <mergeCell ref="E32:G34"/>
    <mergeCell ref="D35:D37"/>
    <mergeCell ref="L36:L37"/>
    <mergeCell ref="A41:L41"/>
    <mergeCell ref="A43:L43"/>
    <mergeCell ref="A44:L44"/>
  </mergeCells>
  <phoneticPr fontId="53"/>
  <conditionalFormatting sqref="E8:G37 B8:C37">
    <cfRule type="cellIs" dxfId="228" priority="745" stopIfTrue="1" operator="equal">
      <formula>""</formula>
    </cfRule>
  </conditionalFormatting>
  <conditionalFormatting sqref="D8:D10">
    <cfRule type="cellIs" dxfId="227" priority="744" operator="equal">
      <formula>""</formula>
    </cfRule>
  </conditionalFormatting>
  <conditionalFormatting sqref="D11:D37">
    <cfRule type="cellIs" dxfId="226" priority="733" operator="equal">
      <formula>""</formula>
    </cfRule>
  </conditionalFormatting>
  <conditionalFormatting sqref="K14:L14 K17:L17 K20:L20 K23:L23 K26:L26 K29:L29 K32:L32 K35:L35 K36:K37 H8:H37 K11:L11 K10 K8:L9 K12:K13 K15:K16 K18:K19 K21:K22 K24:K25 K27:K28 K30:K31 K33:K34">
    <cfRule type="cellIs" dxfId="225" priority="714" stopIfTrue="1" operator="notEqual">
      <formula>0</formula>
    </cfRule>
  </conditionalFormatting>
  <conditionalFormatting sqref="K8:K37 H8:H37">
    <cfRule type="cellIs" dxfId="224" priority="713" stopIfTrue="1" operator="equal">
      <formula>""</formula>
    </cfRule>
  </conditionalFormatting>
  <conditionalFormatting sqref="K14:L14 K17:L17 K20:L20 K23:L23 K26:L26 K29:L29 K32:L32 K35:L35 K36:K37 K11:L11 K10 K8:L9 K12:K13 K15:K16 K18:K19 K21:K22 K24:K25 K27:K28 K30:K31 K33:K34">
    <cfRule type="cellIs" dxfId="223" priority="712" stopIfTrue="1" operator="equal">
      <formula>""</formula>
    </cfRule>
  </conditionalFormatting>
  <conditionalFormatting sqref="I8:I37">
    <cfRule type="cellIs" dxfId="222" priority="702" stopIfTrue="1" operator="equal">
      <formula>""</formula>
    </cfRule>
  </conditionalFormatting>
  <conditionalFormatting sqref="L12">
    <cfRule type="cellIs" dxfId="221" priority="691" stopIfTrue="1" operator="equal">
      <formula>""</formula>
    </cfRule>
  </conditionalFormatting>
  <conditionalFormatting sqref="L15">
    <cfRule type="cellIs" dxfId="220" priority="689" stopIfTrue="1" operator="equal">
      <formula>""</formula>
    </cfRule>
  </conditionalFormatting>
  <conditionalFormatting sqref="L18">
    <cfRule type="cellIs" dxfId="219" priority="687" stopIfTrue="1" operator="equal">
      <formula>""</formula>
    </cfRule>
  </conditionalFormatting>
  <conditionalFormatting sqref="L21">
    <cfRule type="cellIs" dxfId="218" priority="685" stopIfTrue="1" operator="equal">
      <formula>""</formula>
    </cfRule>
  </conditionalFormatting>
  <conditionalFormatting sqref="L24">
    <cfRule type="cellIs" dxfId="217" priority="683" stopIfTrue="1" operator="equal">
      <formula>""</formula>
    </cfRule>
  </conditionalFormatting>
  <conditionalFormatting sqref="L27">
    <cfRule type="cellIs" dxfId="216" priority="681" stopIfTrue="1" operator="equal">
      <formula>""</formula>
    </cfRule>
  </conditionalFormatting>
  <conditionalFormatting sqref="L30">
    <cfRule type="cellIs" dxfId="215" priority="679" stopIfTrue="1" operator="equal">
      <formula>""</formula>
    </cfRule>
  </conditionalFormatting>
  <conditionalFormatting sqref="L33">
    <cfRule type="cellIs" dxfId="214" priority="677" stopIfTrue="1" operator="equal">
      <formula>""</formula>
    </cfRule>
  </conditionalFormatting>
  <conditionalFormatting sqref="L36">
    <cfRule type="cellIs" dxfId="213" priority="675" stopIfTrue="1" operator="equal">
      <formula>""</formula>
    </cfRule>
  </conditionalFormatting>
  <conditionalFormatting sqref="E148:G177 B148:C177">
    <cfRule type="cellIs" dxfId="212" priority="645" stopIfTrue="1" operator="equal">
      <formula>""</formula>
    </cfRule>
  </conditionalFormatting>
  <conditionalFormatting sqref="D148:D150">
    <cfRule type="cellIs" dxfId="211" priority="644" operator="equal">
      <formula>""</formula>
    </cfRule>
  </conditionalFormatting>
  <conditionalFormatting sqref="D151:D177">
    <cfRule type="cellIs" dxfId="210" priority="633" operator="equal">
      <formula>""</formula>
    </cfRule>
  </conditionalFormatting>
  <conditionalFormatting sqref="L154 L157 L160 L163 L166 L169 L172 L175 H148:H177 L151">
    <cfRule type="cellIs" dxfId="209" priority="614" stopIfTrue="1" operator="notEqual">
      <formula>0</formula>
    </cfRule>
  </conditionalFormatting>
  <conditionalFormatting sqref="H148:H177">
    <cfRule type="cellIs" dxfId="208" priority="613" stopIfTrue="1" operator="equal">
      <formula>""</formula>
    </cfRule>
  </conditionalFormatting>
  <conditionalFormatting sqref="L154 L157 L160 L163 L166 L169 L172 L175 L151">
    <cfRule type="cellIs" dxfId="207" priority="612" stopIfTrue="1" operator="equal">
      <formula>""</formula>
    </cfRule>
  </conditionalFormatting>
  <conditionalFormatting sqref="I148:I177">
    <cfRule type="cellIs" dxfId="206" priority="602" stopIfTrue="1" operator="equal">
      <formula>""</formula>
    </cfRule>
  </conditionalFormatting>
  <conditionalFormatting sqref="L152">
    <cfRule type="cellIs" dxfId="205" priority="591" stopIfTrue="1" operator="equal">
      <formula>""</formula>
    </cfRule>
  </conditionalFormatting>
  <conditionalFormatting sqref="L155">
    <cfRule type="cellIs" dxfId="204" priority="589" stopIfTrue="1" operator="equal">
      <formula>""</formula>
    </cfRule>
  </conditionalFormatting>
  <conditionalFormatting sqref="L158">
    <cfRule type="cellIs" dxfId="203" priority="587" stopIfTrue="1" operator="equal">
      <formula>""</formula>
    </cfRule>
  </conditionalFormatting>
  <conditionalFormatting sqref="L161">
    <cfRule type="cellIs" dxfId="202" priority="585" stopIfTrue="1" operator="equal">
      <formula>""</formula>
    </cfRule>
  </conditionalFormatting>
  <conditionalFormatting sqref="L164">
    <cfRule type="cellIs" dxfId="201" priority="583" stopIfTrue="1" operator="equal">
      <formula>""</formula>
    </cfRule>
  </conditionalFormatting>
  <conditionalFormatting sqref="L167">
    <cfRule type="cellIs" dxfId="200" priority="581" stopIfTrue="1" operator="equal">
      <formula>""</formula>
    </cfRule>
  </conditionalFormatting>
  <conditionalFormatting sqref="L170">
    <cfRule type="cellIs" dxfId="199" priority="579" stopIfTrue="1" operator="equal">
      <formula>""</formula>
    </cfRule>
  </conditionalFormatting>
  <conditionalFormatting sqref="L173">
    <cfRule type="cellIs" dxfId="198" priority="577" stopIfTrue="1" operator="equal">
      <formula>""</formula>
    </cfRule>
  </conditionalFormatting>
  <conditionalFormatting sqref="L176">
    <cfRule type="cellIs" dxfId="197" priority="575" stopIfTrue="1" operator="equal">
      <formula>""</formula>
    </cfRule>
  </conditionalFormatting>
  <conditionalFormatting sqref="E287:G289">
    <cfRule type="cellIs" dxfId="196" priority="545" stopIfTrue="1" operator="equal">
      <formula>""</formula>
    </cfRule>
  </conditionalFormatting>
  <conditionalFormatting sqref="D287:D289">
    <cfRule type="cellIs" dxfId="195" priority="544" operator="equal">
      <formula>""</formula>
    </cfRule>
  </conditionalFormatting>
  <conditionalFormatting sqref="H287:H289">
    <cfRule type="cellIs" dxfId="194" priority="514" stopIfTrue="1" operator="notEqual">
      <formula>0</formula>
    </cfRule>
  </conditionalFormatting>
  <conditionalFormatting sqref="H287:H289">
    <cfRule type="cellIs" dxfId="193" priority="513" stopIfTrue="1" operator="equal">
      <formula>""</formula>
    </cfRule>
  </conditionalFormatting>
  <conditionalFormatting sqref="I287:I289">
    <cfRule type="cellIs" dxfId="192" priority="502" stopIfTrue="1" operator="equal">
      <formula>""</formula>
    </cfRule>
  </conditionalFormatting>
  <conditionalFormatting sqref="E290:G292">
    <cfRule type="cellIs" dxfId="191" priority="434" stopIfTrue="1" operator="equal">
      <formula>""</formula>
    </cfRule>
  </conditionalFormatting>
  <conditionalFormatting sqref="D290:D292">
    <cfRule type="cellIs" dxfId="190" priority="433" operator="equal">
      <formula>""</formula>
    </cfRule>
  </conditionalFormatting>
  <conditionalFormatting sqref="H290:H292">
    <cfRule type="cellIs" dxfId="189" priority="431" stopIfTrue="1" operator="notEqual">
      <formula>0</formula>
    </cfRule>
  </conditionalFormatting>
  <conditionalFormatting sqref="H290:H292">
    <cfRule type="cellIs" dxfId="188" priority="430" stopIfTrue="1" operator="equal">
      <formula>""</formula>
    </cfRule>
  </conditionalFormatting>
  <conditionalFormatting sqref="I290:I292">
    <cfRule type="cellIs" dxfId="187" priority="428" stopIfTrue="1" operator="equal">
      <formula>""</formula>
    </cfRule>
  </conditionalFormatting>
  <conditionalFormatting sqref="E293:G295">
    <cfRule type="cellIs" dxfId="186" priority="398" stopIfTrue="1" operator="equal">
      <formula>""</formula>
    </cfRule>
  </conditionalFormatting>
  <conditionalFormatting sqref="D293:D295">
    <cfRule type="cellIs" dxfId="185" priority="397" operator="equal">
      <formula>""</formula>
    </cfRule>
  </conditionalFormatting>
  <conditionalFormatting sqref="H293:H295">
    <cfRule type="cellIs" dxfId="184" priority="395" stopIfTrue="1" operator="notEqual">
      <formula>0</formula>
    </cfRule>
  </conditionalFormatting>
  <conditionalFormatting sqref="H293:H295">
    <cfRule type="cellIs" dxfId="183" priority="394" stopIfTrue="1" operator="equal">
      <formula>""</formula>
    </cfRule>
  </conditionalFormatting>
  <conditionalFormatting sqref="I293:I295">
    <cfRule type="cellIs" dxfId="182" priority="392" stopIfTrue="1" operator="equal">
      <formula>""</formula>
    </cfRule>
  </conditionalFormatting>
  <conditionalFormatting sqref="E296:G298">
    <cfRule type="cellIs" dxfId="181" priority="389" stopIfTrue="1" operator="equal">
      <formula>""</formula>
    </cfRule>
  </conditionalFormatting>
  <conditionalFormatting sqref="D296:D298">
    <cfRule type="cellIs" dxfId="180" priority="388" operator="equal">
      <formula>""</formula>
    </cfRule>
  </conditionalFormatting>
  <conditionalFormatting sqref="H296:H298">
    <cfRule type="cellIs" dxfId="179" priority="386" stopIfTrue="1" operator="notEqual">
      <formula>0</formula>
    </cfRule>
  </conditionalFormatting>
  <conditionalFormatting sqref="H296:H298">
    <cfRule type="cellIs" dxfId="178" priority="385" stopIfTrue="1" operator="equal">
      <formula>""</formula>
    </cfRule>
  </conditionalFormatting>
  <conditionalFormatting sqref="I296:I298">
    <cfRule type="cellIs" dxfId="177" priority="383" stopIfTrue="1" operator="equal">
      <formula>""</formula>
    </cfRule>
  </conditionalFormatting>
  <conditionalFormatting sqref="E299:G301">
    <cfRule type="cellIs" dxfId="176" priority="325" stopIfTrue="1" operator="equal">
      <formula>""</formula>
    </cfRule>
  </conditionalFormatting>
  <conditionalFormatting sqref="D299:D301">
    <cfRule type="cellIs" dxfId="175" priority="324" operator="equal">
      <formula>""</formula>
    </cfRule>
  </conditionalFormatting>
  <conditionalFormatting sqref="H299:H301">
    <cfRule type="cellIs" dxfId="174" priority="322" stopIfTrue="1" operator="notEqual">
      <formula>0</formula>
    </cfRule>
  </conditionalFormatting>
  <conditionalFormatting sqref="H299:H301">
    <cfRule type="cellIs" dxfId="173" priority="321" stopIfTrue="1" operator="equal">
      <formula>""</formula>
    </cfRule>
  </conditionalFormatting>
  <conditionalFormatting sqref="I299:I301">
    <cfRule type="cellIs" dxfId="172" priority="319" stopIfTrue="1" operator="equal">
      <formula>""</formula>
    </cfRule>
  </conditionalFormatting>
  <conditionalFormatting sqref="B287:C289">
    <cfRule type="cellIs" dxfId="171" priority="300" stopIfTrue="1" operator="equal">
      <formula>""</formula>
    </cfRule>
  </conditionalFormatting>
  <conditionalFormatting sqref="B290:C292">
    <cfRule type="cellIs" dxfId="170" priority="295" stopIfTrue="1" operator="equal">
      <formula>""</formula>
    </cfRule>
  </conditionalFormatting>
  <conditionalFormatting sqref="B293:C295">
    <cfRule type="cellIs" dxfId="169" priority="290" stopIfTrue="1" operator="equal">
      <formula>""</formula>
    </cfRule>
  </conditionalFormatting>
  <conditionalFormatting sqref="B296:C298">
    <cfRule type="cellIs" dxfId="168" priority="285" stopIfTrue="1" operator="equal">
      <formula>""</formula>
    </cfRule>
  </conditionalFormatting>
  <conditionalFormatting sqref="B299:C301">
    <cfRule type="cellIs" dxfId="167" priority="280" stopIfTrue="1" operator="equal">
      <formula>""</formula>
    </cfRule>
  </conditionalFormatting>
  <conditionalFormatting sqref="E302:G316 B302:C316">
    <cfRule type="cellIs" dxfId="166" priority="70" stopIfTrue="1" operator="equal">
      <formula>""</formula>
    </cfRule>
  </conditionalFormatting>
  <conditionalFormatting sqref="D302:D316">
    <cfRule type="cellIs" dxfId="165" priority="64" operator="equal">
      <formula>""</formula>
    </cfRule>
  </conditionalFormatting>
  <conditionalFormatting sqref="H302:H316">
    <cfRule type="cellIs" dxfId="164" priority="53" stopIfTrue="1" operator="notEqual">
      <formula>0</formula>
    </cfRule>
  </conditionalFormatting>
  <conditionalFormatting sqref="H302:H316">
    <cfRule type="cellIs" dxfId="163" priority="52" stopIfTrue="1" operator="equal">
      <formula>""</formula>
    </cfRule>
  </conditionalFormatting>
  <conditionalFormatting sqref="I302:I316">
    <cfRule type="cellIs" dxfId="162" priority="45" stopIfTrue="1" operator="equal">
      <formula>""</formula>
    </cfRule>
  </conditionalFormatting>
  <conditionalFormatting sqref="K148:K177">
    <cfRule type="cellIs" dxfId="161" priority="21" stopIfTrue="1" operator="notEqual">
      <formula>0</formula>
    </cfRule>
  </conditionalFormatting>
  <conditionalFormatting sqref="K148:K177">
    <cfRule type="cellIs" dxfId="160" priority="20" stopIfTrue="1" operator="equal">
      <formula>""</formula>
    </cfRule>
  </conditionalFormatting>
  <conditionalFormatting sqref="K148:K177">
    <cfRule type="cellIs" dxfId="159" priority="19" stopIfTrue="1" operator="equal">
      <formula>""</formula>
    </cfRule>
  </conditionalFormatting>
  <conditionalFormatting sqref="K287:K316">
    <cfRule type="cellIs" dxfId="158" priority="18" stopIfTrue="1" operator="notEqual">
      <formula>0</formula>
    </cfRule>
  </conditionalFormatting>
  <conditionalFormatting sqref="K287:K316">
    <cfRule type="cellIs" dxfId="157" priority="17" stopIfTrue="1" operator="equal">
      <formula>""</formula>
    </cfRule>
  </conditionalFormatting>
  <conditionalFormatting sqref="K287:K316">
    <cfRule type="cellIs" dxfId="156" priority="16" stopIfTrue="1" operator="equal">
      <formula>""</formula>
    </cfRule>
  </conditionalFormatting>
  <conditionalFormatting sqref="L148:L149">
    <cfRule type="cellIs" dxfId="155" priority="15" stopIfTrue="1" operator="notEqual">
      <formula>0</formula>
    </cfRule>
  </conditionalFormatting>
  <conditionalFormatting sqref="L148:L149">
    <cfRule type="cellIs" dxfId="154" priority="14" stopIfTrue="1" operator="equal">
      <formula>""</formula>
    </cfRule>
  </conditionalFormatting>
  <conditionalFormatting sqref="L293 L296 L299 L302 L305 L308 L311 L314 L290">
    <cfRule type="cellIs" dxfId="153" priority="13" stopIfTrue="1" operator="notEqual">
      <formula>0</formula>
    </cfRule>
  </conditionalFormatting>
  <conditionalFormatting sqref="L293 L296 L299 L302 L305 L308 L311 L314 L290">
    <cfRule type="cellIs" dxfId="152" priority="12" stopIfTrue="1" operator="equal">
      <formula>""</formula>
    </cfRule>
  </conditionalFormatting>
  <conditionalFormatting sqref="L291">
    <cfRule type="cellIs" dxfId="151" priority="11" stopIfTrue="1" operator="equal">
      <formula>""</formula>
    </cfRule>
  </conditionalFormatting>
  <conditionalFormatting sqref="L294">
    <cfRule type="cellIs" dxfId="150" priority="10" stopIfTrue="1" operator="equal">
      <formula>""</formula>
    </cfRule>
  </conditionalFormatting>
  <conditionalFormatting sqref="L297">
    <cfRule type="cellIs" dxfId="149" priority="9" stopIfTrue="1" operator="equal">
      <formula>""</formula>
    </cfRule>
  </conditionalFormatting>
  <conditionalFormatting sqref="L300">
    <cfRule type="cellIs" dxfId="148" priority="8" stopIfTrue="1" operator="equal">
      <formula>""</formula>
    </cfRule>
  </conditionalFormatting>
  <conditionalFormatting sqref="L303">
    <cfRule type="cellIs" dxfId="147" priority="7" stopIfTrue="1" operator="equal">
      <formula>""</formula>
    </cfRule>
  </conditionalFormatting>
  <conditionalFormatting sqref="L306">
    <cfRule type="cellIs" dxfId="146" priority="6" stopIfTrue="1" operator="equal">
      <formula>""</formula>
    </cfRule>
  </conditionalFormatting>
  <conditionalFormatting sqref="L309">
    <cfRule type="cellIs" dxfId="145" priority="5" stopIfTrue="1" operator="equal">
      <formula>""</formula>
    </cfRule>
  </conditionalFormatting>
  <conditionalFormatting sqref="L312">
    <cfRule type="cellIs" dxfId="144" priority="4" stopIfTrue="1" operator="equal">
      <formula>""</formula>
    </cfRule>
  </conditionalFormatting>
  <conditionalFormatting sqref="L315">
    <cfRule type="cellIs" dxfId="143" priority="3" stopIfTrue="1" operator="equal">
      <formula>""</formula>
    </cfRule>
  </conditionalFormatting>
  <conditionalFormatting sqref="L287:L288">
    <cfRule type="cellIs" dxfId="142" priority="2" stopIfTrue="1" operator="notEqual">
      <formula>0</formula>
    </cfRule>
  </conditionalFormatting>
  <conditionalFormatting sqref="L287:L288">
    <cfRule type="cellIs" dxfId="141" priority="1" stopIfTrue="1" operator="equal">
      <formula>""</formula>
    </cfRule>
  </conditionalFormatting>
  <dataValidations count="4">
    <dataValidation type="list" allowBlank="1" showInputMessage="1" showErrorMessage="1" sqref="H8:H37 H148:H177 H287:H316">
      <formula1>"1, 2, 3, 4,"</formula1>
    </dataValidation>
    <dataValidation type="list" allowBlank="1" showInputMessage="1" showErrorMessage="1" sqref="L14 L17 L8 L11 L32 L29 L26 L23 L20 L35 L154 L157 L148 L151 L172 L169 L166 L163 L160 L175 L293 L296 L287 L290 L311 L308 L305 L302 L299 L314">
      <formula1>"《省》"</formula1>
    </dataValidation>
    <dataValidation type="list" allowBlank="1" showInputMessage="1" showErrorMessage="1" sqref="D8:D37 D148:D177 D287:D316">
      <formula1>"常勤,非常勤"</formula1>
    </dataValidation>
    <dataValidation type="list" allowBlank="1" showInputMessage="1" showErrorMessage="1" sqref="I8:I37 I148:I177 I287:I316 K8:K37 K148:K177 K287:K316">
      <formula1>"✔"</formula1>
    </dataValidation>
  </dataValidations>
  <pageMargins left="0.59055118110236227" right="0.39370078740157483" top="0.6692913385826772" bottom="0.19685039370078741" header="0.31496062992125984" footer="0.31496062992125984"/>
  <pageSetup paperSize="9" scale="78" orientation="portrait" r:id="rId1"/>
  <headerFooter>
    <oddFooter>&amp;R東京支部7月開講コース</oddFooter>
  </headerFooter>
  <rowBreaks count="4" manualBreakCount="4">
    <brk id="140" max="11" man="1"/>
    <brk id="199" max="11" man="1"/>
    <brk id="277" max="11" man="1"/>
    <brk id="338" max="11"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0000"/>
    <pageSetUpPr fitToPage="1"/>
  </sheetPr>
  <dimension ref="A1:AC23"/>
  <sheetViews>
    <sheetView view="pageBreakPreview" zoomScale="85" zoomScaleNormal="70" zoomScaleSheetLayoutView="85" workbookViewId="0">
      <selection activeCell="C14" sqref="C14:E14"/>
    </sheetView>
  </sheetViews>
  <sheetFormatPr defaultRowHeight="13.5"/>
  <cols>
    <col min="1" max="1" width="4.5" style="532" customWidth="1"/>
    <col min="2" max="4" width="7.875" style="532" customWidth="1"/>
    <col min="5" max="7" width="16.75" style="532" customWidth="1"/>
    <col min="8" max="8" width="7.625" style="532" customWidth="1"/>
    <col min="9" max="9" width="12.625" style="532" customWidth="1"/>
    <col min="10" max="10" width="4.625" style="532" customWidth="1"/>
    <col min="11" max="11" width="5.625" style="532" customWidth="1"/>
    <col min="12" max="12" width="4.625" style="532" customWidth="1"/>
    <col min="13" max="13" width="5.625" style="532" customWidth="1"/>
    <col min="14" max="14" width="7.625" style="532" customWidth="1"/>
    <col min="15" max="15" width="12.625" style="532" customWidth="1"/>
    <col min="16" max="16" width="4.625" style="532" customWidth="1"/>
    <col min="17" max="17" width="5.625" style="532" customWidth="1"/>
    <col min="18" max="18" width="4.625" style="532" customWidth="1"/>
    <col min="19" max="19" width="5.625" style="532" customWidth="1"/>
    <col min="20" max="20" width="4.625" style="532" customWidth="1"/>
    <col min="21" max="21" width="5.625" style="532" customWidth="1"/>
    <col min="22" max="22" width="4.625" style="532" customWidth="1"/>
    <col min="23" max="23" width="5.625" style="532" customWidth="1"/>
    <col min="24" max="24" width="4.625" style="532" customWidth="1"/>
    <col min="25" max="25" width="5.625" style="532" customWidth="1"/>
    <col min="26" max="26" width="4.625" style="532" customWidth="1"/>
    <col min="27" max="16384" width="9" style="532"/>
  </cols>
  <sheetData>
    <row r="1" spans="1:29" ht="20.100000000000001" customHeight="1">
      <c r="A1" s="531"/>
      <c r="B1" s="531"/>
      <c r="C1" s="531"/>
      <c r="D1" s="531"/>
      <c r="E1" s="531"/>
      <c r="F1" s="531"/>
      <c r="G1" s="531"/>
      <c r="H1" s="531"/>
      <c r="I1" s="531"/>
      <c r="J1" s="531"/>
      <c r="K1" s="531"/>
      <c r="L1" s="531"/>
      <c r="M1" s="531"/>
      <c r="N1" s="531"/>
      <c r="O1" s="531"/>
      <c r="P1" s="531"/>
      <c r="Q1" s="531"/>
      <c r="R1" s="531"/>
      <c r="S1" s="531"/>
      <c r="T1" s="531"/>
      <c r="U1" s="531"/>
      <c r="V1" s="531"/>
      <c r="W1" s="1136"/>
      <c r="X1" s="531"/>
      <c r="Y1" s="531"/>
      <c r="Z1" s="1138" t="s">
        <v>621</v>
      </c>
    </row>
    <row r="2" spans="1:29" ht="36" customHeight="1">
      <c r="A2" s="2825" t="s">
        <v>609</v>
      </c>
      <c r="B2" s="2825"/>
      <c r="C2" s="2825"/>
      <c r="D2" s="2825"/>
      <c r="E2" s="2825"/>
      <c r="F2" s="2825"/>
      <c r="G2" s="2825"/>
      <c r="H2" s="2825"/>
      <c r="I2" s="2825"/>
      <c r="J2" s="2825"/>
      <c r="K2" s="2825"/>
      <c r="L2" s="2825"/>
      <c r="M2" s="2825"/>
      <c r="N2" s="2825"/>
      <c r="O2" s="2825"/>
      <c r="P2" s="2825"/>
      <c r="Q2" s="2825"/>
      <c r="R2" s="2825"/>
      <c r="S2" s="2825"/>
      <c r="T2" s="2825"/>
      <c r="U2" s="2825"/>
      <c r="V2" s="2825"/>
      <c r="W2" s="2825"/>
      <c r="X2" s="2825"/>
      <c r="Y2" s="2825"/>
      <c r="Z2" s="2825"/>
    </row>
    <row r="3" spans="1:29" ht="20.100000000000001" customHeight="1">
      <c r="A3" s="531"/>
      <c r="B3" s="531"/>
      <c r="C3" s="531"/>
      <c r="D3" s="531"/>
      <c r="E3" s="531"/>
      <c r="F3" s="531"/>
      <c r="G3" s="2826"/>
      <c r="H3" s="2826"/>
      <c r="I3" s="2826"/>
      <c r="J3" s="2826"/>
      <c r="K3" s="2826"/>
      <c r="L3" s="2826"/>
      <c r="M3" s="2826"/>
      <c r="N3" s="2826"/>
      <c r="O3" s="2826"/>
      <c r="P3" s="2826"/>
      <c r="Q3" s="2826"/>
      <c r="R3" s="2826"/>
      <c r="S3" s="533"/>
      <c r="T3" s="533"/>
      <c r="U3" s="533"/>
      <c r="V3" s="533"/>
      <c r="W3" s="533"/>
      <c r="X3" s="533"/>
      <c r="Y3" s="533"/>
      <c r="Z3" s="1137" t="s">
        <v>1106</v>
      </c>
    </row>
    <row r="4" spans="1:29" ht="22.5" customHeight="1">
      <c r="A4" s="2827" t="s">
        <v>610</v>
      </c>
      <c r="B4" s="2828"/>
      <c r="C4" s="2829"/>
      <c r="D4" s="2830"/>
      <c r="E4" s="2831"/>
      <c r="F4" s="2831"/>
      <c r="G4" s="2831"/>
      <c r="H4" s="2831"/>
      <c r="I4" s="2831"/>
      <c r="J4" s="2831"/>
      <c r="K4" s="2832"/>
      <c r="L4" s="534"/>
      <c r="M4" s="535"/>
      <c r="N4" s="535"/>
      <c r="O4" s="536"/>
      <c r="P4" s="535"/>
      <c r="Q4" s="535"/>
      <c r="R4" s="535"/>
      <c r="S4" s="537"/>
      <c r="T4" s="538"/>
      <c r="U4" s="539"/>
      <c r="V4" s="539"/>
      <c r="W4" s="539"/>
      <c r="X4" s="539"/>
      <c r="Y4" s="539"/>
      <c r="Z4" s="537"/>
    </row>
    <row r="5" spans="1:29" ht="15.75" customHeight="1">
      <c r="A5" s="2833" t="s">
        <v>611</v>
      </c>
      <c r="B5" s="2826"/>
      <c r="C5" s="2834"/>
      <c r="D5" s="2838"/>
      <c r="E5" s="2839"/>
      <c r="F5" s="2839"/>
      <c r="G5" s="2839"/>
      <c r="H5" s="2839"/>
      <c r="I5" s="2839"/>
      <c r="J5" s="2839"/>
      <c r="K5" s="2840"/>
      <c r="L5" s="2833" t="s">
        <v>612</v>
      </c>
      <c r="M5" s="2826"/>
      <c r="N5" s="2826"/>
      <c r="O5" s="2844"/>
      <c r="P5" s="2826"/>
      <c r="Q5" s="2826"/>
      <c r="R5" s="2826" t="s">
        <v>102</v>
      </c>
      <c r="S5" s="2834"/>
      <c r="T5" s="540"/>
      <c r="U5" s="541"/>
      <c r="V5" s="541"/>
      <c r="W5" s="541"/>
      <c r="X5" s="541"/>
      <c r="Y5" s="541"/>
      <c r="Z5" s="542"/>
    </row>
    <row r="6" spans="1:29" ht="18" customHeight="1">
      <c r="A6" s="2833"/>
      <c r="B6" s="2826"/>
      <c r="C6" s="2834"/>
      <c r="D6" s="2838"/>
      <c r="E6" s="2839"/>
      <c r="F6" s="2839"/>
      <c r="G6" s="2839"/>
      <c r="H6" s="2839"/>
      <c r="I6" s="2839"/>
      <c r="J6" s="2839"/>
      <c r="K6" s="2840"/>
      <c r="L6" s="2833"/>
      <c r="M6" s="2826"/>
      <c r="N6" s="2826"/>
      <c r="O6" s="2844"/>
      <c r="P6" s="2826"/>
      <c r="Q6" s="2826"/>
      <c r="R6" s="2826"/>
      <c r="S6" s="2834"/>
      <c r="T6" s="540"/>
      <c r="U6" s="541"/>
      <c r="V6" s="541"/>
      <c r="W6" s="541"/>
      <c r="X6" s="541"/>
      <c r="Y6" s="541"/>
      <c r="Z6" s="542"/>
    </row>
    <row r="7" spans="1:29" ht="18" customHeight="1">
      <c r="A7" s="2835"/>
      <c r="B7" s="2836"/>
      <c r="C7" s="2837"/>
      <c r="D7" s="2841"/>
      <c r="E7" s="2842"/>
      <c r="F7" s="2842"/>
      <c r="G7" s="2842"/>
      <c r="H7" s="2842"/>
      <c r="I7" s="2842"/>
      <c r="J7" s="2842"/>
      <c r="K7" s="2843"/>
      <c r="L7" s="543"/>
      <c r="M7" s="544"/>
      <c r="N7" s="544"/>
      <c r="O7" s="545"/>
      <c r="P7" s="544"/>
      <c r="Q7" s="544"/>
      <c r="R7" s="544"/>
      <c r="S7" s="546"/>
      <c r="T7" s="547"/>
      <c r="U7" s="548"/>
      <c r="V7" s="548"/>
      <c r="W7" s="548"/>
      <c r="X7" s="548"/>
      <c r="Y7" s="548"/>
      <c r="Z7" s="546"/>
    </row>
    <row r="8" spans="1:29" ht="34.5" customHeight="1">
      <c r="A8" s="1768" t="s">
        <v>1717</v>
      </c>
      <c r="B8" s="550"/>
      <c r="C8" s="550"/>
      <c r="D8" s="551"/>
      <c r="E8" s="551"/>
      <c r="F8" s="551"/>
      <c r="G8" s="551"/>
      <c r="H8" s="551"/>
      <c r="I8" s="552"/>
      <c r="J8" s="552"/>
      <c r="K8" s="552"/>
      <c r="L8" s="552"/>
      <c r="M8" s="552"/>
      <c r="N8" s="552"/>
      <c r="O8" s="552"/>
      <c r="P8" s="552"/>
      <c r="Q8" s="552"/>
      <c r="R8" s="552"/>
      <c r="S8" s="552"/>
      <c r="T8" s="552"/>
      <c r="U8" s="552"/>
      <c r="V8" s="552"/>
      <c r="W8" s="552"/>
      <c r="X8" s="552"/>
      <c r="Y8" s="552"/>
      <c r="Z8" s="553"/>
    </row>
    <row r="9" spans="1:29" ht="34.5" customHeight="1">
      <c r="A9" s="554"/>
      <c r="B9" s="2818" t="s">
        <v>1698</v>
      </c>
      <c r="C9" s="2819"/>
      <c r="D9" s="2819"/>
      <c r="E9" s="2819"/>
      <c r="F9" s="2819"/>
      <c r="G9" s="2819"/>
      <c r="H9" s="2819"/>
      <c r="I9" s="2819"/>
      <c r="J9" s="2819"/>
      <c r="K9" s="2820"/>
      <c r="L9" s="2817" t="s">
        <v>1699</v>
      </c>
      <c r="M9" s="2807"/>
      <c r="N9" s="2807"/>
      <c r="O9" s="2807"/>
      <c r="P9" s="2807"/>
      <c r="Q9" s="2807"/>
      <c r="R9" s="2807"/>
      <c r="S9" s="2807"/>
      <c r="T9" s="2807"/>
      <c r="U9" s="2807"/>
      <c r="V9" s="2807"/>
      <c r="W9" s="2807"/>
      <c r="X9" s="2807"/>
      <c r="Y9" s="2807"/>
      <c r="Z9" s="2808"/>
    </row>
    <row r="10" spans="1:29" ht="39.950000000000003" customHeight="1">
      <c r="A10" s="554"/>
      <c r="B10" s="2821"/>
      <c r="C10" s="2822"/>
      <c r="D10" s="2822"/>
      <c r="E10" s="2822"/>
      <c r="F10" s="2823"/>
      <c r="G10" s="2823"/>
      <c r="H10" s="2823"/>
      <c r="I10" s="2823"/>
      <c r="J10" s="2823"/>
      <c r="K10" s="2824"/>
      <c r="L10" s="2809"/>
      <c r="M10" s="2810"/>
      <c r="N10" s="2810"/>
      <c r="O10" s="2810"/>
      <c r="P10" s="2810"/>
      <c r="Q10" s="2810"/>
      <c r="R10" s="2810"/>
      <c r="S10" s="2810"/>
      <c r="T10" s="2810"/>
      <c r="U10" s="2810"/>
      <c r="V10" s="2810"/>
      <c r="W10" s="2810"/>
      <c r="X10" s="2810"/>
      <c r="Y10" s="2810"/>
      <c r="Z10" s="2811"/>
    </row>
    <row r="11" spans="1:29" ht="34.5" customHeight="1">
      <c r="A11" s="549" t="s">
        <v>613</v>
      </c>
      <c r="B11" s="550"/>
      <c r="C11" s="1457"/>
      <c r="D11" s="1458"/>
      <c r="E11" s="1458"/>
      <c r="F11" s="551"/>
      <c r="G11" s="551"/>
      <c r="H11" s="551"/>
      <c r="I11" s="552"/>
      <c r="J11" s="552"/>
      <c r="K11" s="552"/>
      <c r="L11" s="552"/>
      <c r="M11" s="552"/>
      <c r="N11" s="552"/>
      <c r="O11" s="552"/>
      <c r="P11" s="552"/>
      <c r="Q11" s="552"/>
      <c r="R11" s="552"/>
      <c r="S11" s="552"/>
      <c r="T11" s="552"/>
      <c r="U11" s="552"/>
      <c r="V11" s="552"/>
      <c r="W11" s="552"/>
      <c r="X11" s="552"/>
      <c r="Y11" s="552"/>
      <c r="Z11" s="553"/>
    </row>
    <row r="12" spans="1:29" ht="40.5" customHeight="1">
      <c r="A12" s="2812"/>
      <c r="B12" s="2806" t="s">
        <v>614</v>
      </c>
      <c r="C12" s="2807"/>
      <c r="D12" s="2808"/>
      <c r="E12" s="2814" t="s">
        <v>615</v>
      </c>
      <c r="F12" s="2815"/>
      <c r="G12" s="2816"/>
      <c r="H12" s="555"/>
      <c r="I12" s="2807" t="s">
        <v>616</v>
      </c>
      <c r="J12" s="2807"/>
      <c r="K12" s="2807"/>
      <c r="L12" s="2807"/>
      <c r="M12" s="2807"/>
      <c r="N12" s="2807"/>
      <c r="O12" s="2807"/>
      <c r="P12" s="2807"/>
      <c r="Q12" s="2807"/>
      <c r="R12" s="2808"/>
      <c r="S12" s="2806" t="s">
        <v>617</v>
      </c>
      <c r="T12" s="2807"/>
      <c r="U12" s="2807"/>
      <c r="V12" s="2808"/>
      <c r="W12" s="2806" t="s">
        <v>618</v>
      </c>
      <c r="X12" s="2807"/>
      <c r="Y12" s="2807"/>
      <c r="Z12" s="2808"/>
      <c r="AC12" s="541"/>
    </row>
    <row r="13" spans="1:29" ht="60" customHeight="1">
      <c r="A13" s="2813"/>
      <c r="B13" s="2809"/>
      <c r="C13" s="2810"/>
      <c r="D13" s="2811"/>
      <c r="E13" s="2809"/>
      <c r="F13" s="2810"/>
      <c r="G13" s="2811"/>
      <c r="H13" s="556"/>
      <c r="I13" s="550"/>
      <c r="J13" s="550" t="s">
        <v>376</v>
      </c>
      <c r="K13" s="550"/>
      <c r="L13" s="557" t="s">
        <v>128</v>
      </c>
      <c r="M13" s="558" t="s">
        <v>233</v>
      </c>
      <c r="N13" s="559"/>
      <c r="O13" s="550"/>
      <c r="P13" s="550" t="s">
        <v>376</v>
      </c>
      <c r="Q13" s="550"/>
      <c r="R13" s="560" t="s">
        <v>128</v>
      </c>
      <c r="S13" s="550"/>
      <c r="T13" s="550" t="s">
        <v>376</v>
      </c>
      <c r="U13" s="550"/>
      <c r="V13" s="560" t="s">
        <v>128</v>
      </c>
      <c r="W13" s="550"/>
      <c r="X13" s="550" t="s">
        <v>376</v>
      </c>
      <c r="Y13" s="550"/>
      <c r="Z13" s="560" t="s">
        <v>128</v>
      </c>
    </row>
    <row r="14" spans="1:29" ht="60" customHeight="1">
      <c r="A14" s="2813"/>
      <c r="B14" s="2809"/>
      <c r="C14" s="2810"/>
      <c r="D14" s="2811"/>
      <c r="E14" s="2809"/>
      <c r="F14" s="2810"/>
      <c r="G14" s="2811"/>
      <c r="H14" s="556"/>
      <c r="I14" s="550"/>
      <c r="J14" s="550" t="s">
        <v>376</v>
      </c>
      <c r="K14" s="550"/>
      <c r="L14" s="557" t="s">
        <v>128</v>
      </c>
      <c r="M14" s="558" t="s">
        <v>233</v>
      </c>
      <c r="N14" s="559"/>
      <c r="O14" s="550"/>
      <c r="P14" s="550" t="s">
        <v>376</v>
      </c>
      <c r="Q14" s="550"/>
      <c r="R14" s="560" t="s">
        <v>128</v>
      </c>
      <c r="S14" s="550"/>
      <c r="T14" s="550" t="s">
        <v>376</v>
      </c>
      <c r="U14" s="550"/>
      <c r="V14" s="560" t="s">
        <v>128</v>
      </c>
      <c r="W14" s="550"/>
      <c r="X14" s="550" t="s">
        <v>376</v>
      </c>
      <c r="Y14" s="550"/>
      <c r="Z14" s="560" t="s">
        <v>128</v>
      </c>
    </row>
    <row r="15" spans="1:29" ht="60" customHeight="1">
      <c r="A15" s="2813"/>
      <c r="B15" s="2809"/>
      <c r="C15" s="2810"/>
      <c r="D15" s="2811"/>
      <c r="E15" s="2809"/>
      <c r="F15" s="2810"/>
      <c r="G15" s="2811"/>
      <c r="H15" s="556"/>
      <c r="I15" s="550"/>
      <c r="J15" s="550" t="s">
        <v>376</v>
      </c>
      <c r="K15" s="550"/>
      <c r="L15" s="557" t="s">
        <v>128</v>
      </c>
      <c r="M15" s="558" t="s">
        <v>233</v>
      </c>
      <c r="N15" s="559"/>
      <c r="O15" s="550"/>
      <c r="P15" s="550" t="s">
        <v>376</v>
      </c>
      <c r="Q15" s="550"/>
      <c r="R15" s="560" t="s">
        <v>128</v>
      </c>
      <c r="S15" s="550"/>
      <c r="T15" s="550" t="s">
        <v>376</v>
      </c>
      <c r="U15" s="550"/>
      <c r="V15" s="560" t="s">
        <v>128</v>
      </c>
      <c r="W15" s="550"/>
      <c r="X15" s="550" t="s">
        <v>376</v>
      </c>
      <c r="Y15" s="550"/>
      <c r="Z15" s="560" t="s">
        <v>128</v>
      </c>
    </row>
    <row r="16" spans="1:29" ht="60" customHeight="1">
      <c r="A16" s="2813"/>
      <c r="B16" s="2809"/>
      <c r="C16" s="2810"/>
      <c r="D16" s="2811"/>
      <c r="E16" s="2809"/>
      <c r="F16" s="2810"/>
      <c r="G16" s="2811"/>
      <c r="H16" s="556"/>
      <c r="I16" s="550"/>
      <c r="J16" s="550" t="s">
        <v>376</v>
      </c>
      <c r="K16" s="550"/>
      <c r="L16" s="557" t="s">
        <v>526</v>
      </c>
      <c r="M16" s="558" t="s">
        <v>233</v>
      </c>
      <c r="N16" s="559"/>
      <c r="O16" s="550"/>
      <c r="P16" s="550" t="s">
        <v>376</v>
      </c>
      <c r="Q16" s="550"/>
      <c r="R16" s="560" t="s">
        <v>526</v>
      </c>
      <c r="S16" s="550"/>
      <c r="T16" s="550" t="s">
        <v>376</v>
      </c>
      <c r="U16" s="550"/>
      <c r="V16" s="560" t="s">
        <v>526</v>
      </c>
      <c r="W16" s="550"/>
      <c r="X16" s="550" t="s">
        <v>376</v>
      </c>
      <c r="Y16" s="550"/>
      <c r="Z16" s="560" t="s">
        <v>526</v>
      </c>
    </row>
    <row r="17" spans="1:26" ht="60" customHeight="1">
      <c r="A17" s="2813"/>
      <c r="B17" s="2809"/>
      <c r="C17" s="2810"/>
      <c r="D17" s="2811"/>
      <c r="E17" s="2809"/>
      <c r="F17" s="2810"/>
      <c r="G17" s="2811"/>
      <c r="H17" s="556"/>
      <c r="I17" s="550"/>
      <c r="J17" s="550" t="s">
        <v>376</v>
      </c>
      <c r="K17" s="550"/>
      <c r="L17" s="557" t="s">
        <v>526</v>
      </c>
      <c r="M17" s="558" t="s">
        <v>233</v>
      </c>
      <c r="N17" s="559"/>
      <c r="O17" s="550"/>
      <c r="P17" s="550" t="s">
        <v>376</v>
      </c>
      <c r="Q17" s="550"/>
      <c r="R17" s="560" t="s">
        <v>526</v>
      </c>
      <c r="S17" s="550"/>
      <c r="T17" s="550" t="s">
        <v>376</v>
      </c>
      <c r="U17" s="550"/>
      <c r="V17" s="560" t="s">
        <v>526</v>
      </c>
      <c r="W17" s="550"/>
      <c r="X17" s="550" t="s">
        <v>376</v>
      </c>
      <c r="Y17" s="550"/>
      <c r="Z17" s="560" t="s">
        <v>526</v>
      </c>
    </row>
    <row r="18" spans="1:26" ht="60" customHeight="1">
      <c r="A18" s="561"/>
      <c r="B18" s="562"/>
      <c r="C18" s="563"/>
      <c r="D18" s="563"/>
      <c r="E18" s="563"/>
      <c r="F18" s="563"/>
      <c r="G18" s="563"/>
      <c r="H18" s="563"/>
      <c r="I18" s="550"/>
      <c r="J18" s="550"/>
      <c r="K18" s="552"/>
      <c r="L18" s="550"/>
      <c r="M18" s="564"/>
      <c r="N18" s="2806" t="s">
        <v>619</v>
      </c>
      <c r="O18" s="2807"/>
      <c r="P18" s="2807"/>
      <c r="Q18" s="2807"/>
      <c r="R18" s="2808"/>
      <c r="S18" s="565"/>
      <c r="T18" s="565" t="s">
        <v>376</v>
      </c>
      <c r="U18" s="565"/>
      <c r="V18" s="566" t="s">
        <v>526</v>
      </c>
      <c r="W18" s="565"/>
      <c r="X18" s="565" t="s">
        <v>376</v>
      </c>
      <c r="Y18" s="565"/>
      <c r="Z18" s="566" t="s">
        <v>526</v>
      </c>
    </row>
    <row r="19" spans="1:26">
      <c r="A19" s="567"/>
      <c r="B19" s="567"/>
      <c r="C19" s="535"/>
      <c r="D19" s="535"/>
      <c r="E19" s="535"/>
      <c r="F19" s="535"/>
      <c r="G19" s="535"/>
      <c r="H19" s="535"/>
      <c r="I19" s="535"/>
      <c r="J19" s="535"/>
      <c r="K19" s="535"/>
      <c r="L19" s="535"/>
      <c r="M19" s="535"/>
      <c r="N19" s="535"/>
      <c r="O19" s="535"/>
      <c r="P19" s="535"/>
      <c r="Q19" s="535"/>
      <c r="R19" s="535"/>
      <c r="S19" s="535"/>
      <c r="T19" s="535"/>
      <c r="U19" s="535"/>
      <c r="V19" s="535"/>
      <c r="W19" s="535"/>
      <c r="X19" s="535"/>
      <c r="Y19" s="535"/>
      <c r="Z19" s="535"/>
    </row>
    <row r="20" spans="1:26" ht="18" customHeight="1">
      <c r="A20" s="568" t="s">
        <v>620</v>
      </c>
      <c r="B20" s="569"/>
      <c r="C20" s="533"/>
      <c r="D20" s="533"/>
      <c r="E20" s="533"/>
      <c r="F20" s="533"/>
      <c r="G20" s="533"/>
      <c r="H20" s="533"/>
      <c r="I20" s="533"/>
      <c r="J20" s="533"/>
      <c r="K20" s="533"/>
      <c r="L20" s="533"/>
      <c r="M20" s="533"/>
      <c r="N20" s="533"/>
      <c r="O20" s="533"/>
      <c r="P20" s="533"/>
      <c r="Q20" s="533"/>
      <c r="R20" s="533"/>
      <c r="S20" s="533"/>
      <c r="T20" s="533"/>
      <c r="U20" s="533"/>
      <c r="V20" s="533"/>
      <c r="W20" s="533"/>
      <c r="X20" s="533"/>
      <c r="Y20" s="533"/>
      <c r="Z20" s="533"/>
    </row>
    <row r="21" spans="1:26" ht="18" customHeight="1">
      <c r="A21" s="1131" t="s">
        <v>1094</v>
      </c>
      <c r="B21" s="1132"/>
      <c r="C21" s="570"/>
      <c r="D21" s="570"/>
      <c r="E21" s="570"/>
      <c r="F21" s="570"/>
      <c r="G21" s="570"/>
      <c r="H21" s="570"/>
      <c r="I21" s="570"/>
      <c r="J21" s="570"/>
      <c r="K21" s="570"/>
      <c r="L21" s="570"/>
      <c r="M21" s="570"/>
      <c r="N21" s="570"/>
      <c r="O21" s="570"/>
      <c r="P21" s="570"/>
      <c r="Q21" s="570"/>
      <c r="R21" s="570"/>
      <c r="S21" s="533"/>
      <c r="T21" s="533"/>
      <c r="U21" s="533"/>
      <c r="V21" s="533"/>
      <c r="W21" s="533"/>
    </row>
    <row r="22" spans="1:26">
      <c r="A22" s="1133" t="s">
        <v>1095</v>
      </c>
      <c r="B22" s="1134"/>
      <c r="C22" s="571"/>
      <c r="D22" s="571"/>
      <c r="E22" s="571"/>
      <c r="F22" s="571"/>
      <c r="G22" s="571"/>
      <c r="H22" s="571"/>
      <c r="I22" s="571"/>
      <c r="J22" s="571"/>
      <c r="K22" s="571"/>
      <c r="L22" s="571"/>
      <c r="M22" s="571"/>
      <c r="N22" s="571"/>
      <c r="O22" s="571"/>
      <c r="P22" s="571"/>
      <c r="Q22" s="571"/>
      <c r="R22" s="571"/>
      <c r="S22" s="571"/>
      <c r="T22" s="571"/>
      <c r="U22" s="571"/>
      <c r="V22" s="571"/>
      <c r="W22" s="571"/>
      <c r="X22" s="571"/>
      <c r="Y22" s="571"/>
      <c r="Z22" s="571"/>
    </row>
    <row r="23" spans="1:26">
      <c r="A23" s="1133" t="s">
        <v>1090</v>
      </c>
      <c r="B23" s="1135"/>
      <c r="C23" s="531"/>
      <c r="D23" s="531"/>
      <c r="E23" s="531"/>
      <c r="F23" s="531"/>
      <c r="G23" s="531"/>
      <c r="H23" s="531"/>
      <c r="I23" s="531"/>
      <c r="J23" s="531"/>
      <c r="K23" s="531"/>
      <c r="L23" s="531"/>
      <c r="M23" s="531"/>
      <c r="N23" s="531"/>
      <c r="O23" s="531"/>
      <c r="P23" s="531"/>
      <c r="Q23" s="531"/>
      <c r="R23" s="531"/>
      <c r="S23" s="531"/>
      <c r="T23" s="531"/>
      <c r="U23" s="531"/>
      <c r="V23" s="531"/>
      <c r="W23" s="531"/>
      <c r="X23" s="531"/>
      <c r="Y23" s="531"/>
      <c r="Z23" s="531"/>
    </row>
  </sheetData>
  <mergeCells count="30">
    <mergeCell ref="A2:Z2"/>
    <mergeCell ref="G3:R3"/>
    <mergeCell ref="A4:C4"/>
    <mergeCell ref="D4:K4"/>
    <mergeCell ref="A5:C7"/>
    <mergeCell ref="D5:K7"/>
    <mergeCell ref="L5:O6"/>
    <mergeCell ref="P5:Q6"/>
    <mergeCell ref="R5:S6"/>
    <mergeCell ref="L9:Z9"/>
    <mergeCell ref="L10:Z10"/>
    <mergeCell ref="B9:K9"/>
    <mergeCell ref="B10:K10"/>
    <mergeCell ref="W12:Z12"/>
    <mergeCell ref="I12:R12"/>
    <mergeCell ref="S12:V12"/>
    <mergeCell ref="B13:D13"/>
    <mergeCell ref="E13:G13"/>
    <mergeCell ref="B14:D14"/>
    <mergeCell ref="E14:G14"/>
    <mergeCell ref="A12:A17"/>
    <mergeCell ref="B12:D12"/>
    <mergeCell ref="E12:G12"/>
    <mergeCell ref="N18:R18"/>
    <mergeCell ref="B15:D15"/>
    <mergeCell ref="E15:G15"/>
    <mergeCell ref="B16:D16"/>
    <mergeCell ref="E16:G16"/>
    <mergeCell ref="B17:D17"/>
    <mergeCell ref="E17:G17"/>
  </mergeCells>
  <phoneticPr fontId="53"/>
  <conditionalFormatting sqref="D4:K7 P5:Q6 B10 K13:K17 O13:O17 Q13:Q17 S13:S18 U13:U18 W13:W18 Y13:Y18 L10:Z10 B13:I17">
    <cfRule type="cellIs" dxfId="140" priority="2" stopIfTrue="1" operator="notEqual">
      <formula>0</formula>
    </cfRule>
  </conditionalFormatting>
  <conditionalFormatting sqref="D4:K7 P5:Q6 B10 K13:K17 Q13:Q17 S13:S18 U13:U18 Y13:Y18 W13:W18 L10:Z10 B13:I17 N13:O17">
    <cfRule type="containsBlanks" dxfId="139" priority="1">
      <formula>LEN(TRIM(B4))=0</formula>
    </cfRule>
  </conditionalFormatting>
  <dataValidations count="1">
    <dataValidation type="list" allowBlank="1" showInputMessage="1" showErrorMessage="1" sqref="H13:H17 N13:N17">
      <formula1>"令和,平成,昭和"</formula1>
    </dataValidation>
  </dataValidations>
  <pageMargins left="0.11811023622047245" right="0.11811023622047245" top="0.35433070866141736" bottom="0.15748031496062992" header="0.31496062992125984" footer="0.31496062992125984"/>
  <pageSetup paperSize="9" scale="75" orientation="landscape" r:id="rId1"/>
  <headerFooter>
    <oddFooter>&amp;R東京支部7月開講コース</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H91"/>
  <sheetViews>
    <sheetView zoomScale="70" zoomScaleNormal="70" workbookViewId="0">
      <selection activeCell="D34" sqref="D34:D91"/>
    </sheetView>
  </sheetViews>
  <sheetFormatPr defaultRowHeight="13.5"/>
  <cols>
    <col min="2" max="2" width="46.375" customWidth="1"/>
    <col min="3" max="3" width="40.375" customWidth="1"/>
    <col min="4" max="4" width="27" customWidth="1"/>
    <col min="5" max="5" width="28.25" customWidth="1"/>
    <col min="7" max="7" width="11.125" customWidth="1"/>
    <col min="8" max="8" width="9.5" customWidth="1"/>
  </cols>
  <sheetData>
    <row r="2" spans="2:5" ht="14.25" thickBot="1"/>
    <row r="3" spans="2:5" ht="37.5" customHeight="1" thickBot="1">
      <c r="B3" s="1549" t="s">
        <v>527</v>
      </c>
      <c r="C3" s="1804">
        <f>D34</f>
        <v>45491</v>
      </c>
      <c r="D3" s="1805"/>
      <c r="E3" s="1806"/>
    </row>
    <row r="4" spans="2:5" ht="13.5" hidden="1" customHeight="1">
      <c r="B4" s="1835" t="s">
        <v>528</v>
      </c>
      <c r="C4" s="1807" t="s">
        <v>929</v>
      </c>
      <c r="D4" s="1807"/>
      <c r="E4" s="1808"/>
    </row>
    <row r="5" spans="2:5" ht="13.5" hidden="1" customHeight="1" thickBot="1">
      <c r="B5" s="1836"/>
      <c r="C5" s="1809"/>
      <c r="D5" s="1809"/>
      <c r="E5" s="1810"/>
    </row>
    <row r="6" spans="2:5" ht="15.75" hidden="1" customHeight="1">
      <c r="B6" s="1837" t="s">
        <v>529</v>
      </c>
      <c r="C6" s="1811"/>
      <c r="D6" s="1811"/>
      <c r="E6" s="1812"/>
    </row>
    <row r="7" spans="2:5" ht="15.75" hidden="1" customHeight="1">
      <c r="B7" s="1838"/>
      <c r="C7" s="1813" t="s">
        <v>1124</v>
      </c>
      <c r="D7" s="1813"/>
      <c r="E7" s="1814"/>
    </row>
    <row r="8" spans="2:5" ht="32.25" customHeight="1">
      <c r="B8" s="1833" t="s">
        <v>530</v>
      </c>
      <c r="C8" s="1815">
        <f>D35</f>
        <v>45390</v>
      </c>
      <c r="D8" s="1815"/>
      <c r="E8" s="1375" t="s">
        <v>475</v>
      </c>
    </row>
    <row r="9" spans="2:5" ht="32.25" customHeight="1">
      <c r="B9" s="1834"/>
      <c r="C9" s="1817">
        <f>D44</f>
        <v>45401</v>
      </c>
      <c r="D9" s="1817"/>
      <c r="E9" s="1818"/>
    </row>
    <row r="10" spans="2:5" s="1010" customFormat="1" ht="32.25" customHeight="1">
      <c r="B10" s="1548"/>
      <c r="C10" s="1551"/>
      <c r="D10" s="1376"/>
      <c r="E10" s="1377"/>
    </row>
    <row r="11" spans="2:5" ht="57.75" customHeight="1">
      <c r="B11" s="1203"/>
      <c r="C11" s="1819" t="s">
        <v>1125</v>
      </c>
      <c r="D11" s="1819"/>
      <c r="E11" s="1820"/>
    </row>
    <row r="12" spans="2:5" ht="29.25" customHeight="1">
      <c r="B12" s="1839" t="s">
        <v>531</v>
      </c>
      <c r="C12" s="1821">
        <f>D49</f>
        <v>45408</v>
      </c>
      <c r="D12" s="1821"/>
      <c r="E12" s="1822"/>
    </row>
    <row r="13" spans="2:5" ht="29.25" customHeight="1">
      <c r="B13" s="1840"/>
      <c r="C13" s="1823" t="s">
        <v>1126</v>
      </c>
      <c r="D13" s="1823"/>
      <c r="E13" s="1824"/>
    </row>
    <row r="14" spans="2:5" ht="42" customHeight="1">
      <c r="B14" s="1312"/>
      <c r="C14" s="1819" t="s">
        <v>1127</v>
      </c>
      <c r="D14" s="1819"/>
      <c r="E14" s="1820"/>
    </row>
    <row r="15" spans="2:5" ht="35.25" customHeight="1">
      <c r="B15" s="1313" t="s">
        <v>532</v>
      </c>
      <c r="C15" s="1825">
        <f>D64</f>
        <v>45434</v>
      </c>
      <c r="D15" s="1825"/>
      <c r="E15" s="1826"/>
    </row>
    <row r="16" spans="2:5" ht="18.75" hidden="1" customHeight="1">
      <c r="B16" s="1831" t="s">
        <v>986</v>
      </c>
      <c r="C16" s="1815"/>
      <c r="D16" s="1815"/>
      <c r="E16" s="1816"/>
    </row>
    <row r="17" spans="2:8" ht="9" hidden="1" customHeight="1">
      <c r="B17" s="1832"/>
      <c r="C17" s="1817"/>
      <c r="D17" s="1817"/>
      <c r="E17" s="1818"/>
    </row>
    <row r="18" spans="2:8" ht="40.5" hidden="1" customHeight="1">
      <c r="B18" s="1311"/>
      <c r="C18" s="1819" t="s">
        <v>987</v>
      </c>
      <c r="D18" s="1819"/>
      <c r="E18" s="1820"/>
    </row>
    <row r="19" spans="2:8" ht="29.25" hidden="1" customHeight="1">
      <c r="B19" s="1547" t="s">
        <v>1155</v>
      </c>
      <c r="C19" s="1821"/>
      <c r="D19" s="1821"/>
      <c r="E19" s="1822"/>
    </row>
    <row r="20" spans="2:8" ht="39" hidden="1" customHeight="1">
      <c r="B20" s="1202"/>
      <c r="C20" s="1819" t="s">
        <v>988</v>
      </c>
      <c r="D20" s="1819"/>
      <c r="E20" s="1820"/>
    </row>
    <row r="21" spans="2:8" ht="27.75" customHeight="1">
      <c r="B21" s="1306" t="s">
        <v>533</v>
      </c>
      <c r="C21" s="1815">
        <f>D71</f>
        <v>45443</v>
      </c>
      <c r="D21" s="1815"/>
      <c r="E21" s="1816"/>
      <c r="H21" t="str">
        <f>MIDB(G21,3,4)</f>
        <v/>
      </c>
    </row>
    <row r="22" spans="2:8" ht="51" customHeight="1">
      <c r="B22" s="1566"/>
      <c r="C22" s="1819" t="s">
        <v>1112</v>
      </c>
      <c r="D22" s="1819"/>
      <c r="E22" s="1820"/>
    </row>
    <row r="23" spans="2:8" ht="26.25" customHeight="1">
      <c r="B23" s="1566" t="s">
        <v>534</v>
      </c>
      <c r="C23" s="1825">
        <f>D81</f>
        <v>45457</v>
      </c>
      <c r="D23" s="1825"/>
      <c r="E23" s="1826"/>
    </row>
    <row r="24" spans="2:8" ht="8.25" hidden="1" customHeight="1">
      <c r="B24" s="1566"/>
      <c r="C24" s="1550"/>
      <c r="D24" s="1374"/>
      <c r="E24" s="1373"/>
    </row>
    <row r="25" spans="2:8" ht="30.75" customHeight="1">
      <c r="B25" s="1306" t="s">
        <v>535</v>
      </c>
      <c r="C25" s="1815">
        <f>D82</f>
        <v>45460</v>
      </c>
      <c r="D25" s="1815"/>
      <c r="E25" s="1816"/>
    </row>
    <row r="26" spans="2:8" ht="25.5" customHeight="1">
      <c r="B26" s="1307"/>
      <c r="C26" s="1819" t="s">
        <v>1128</v>
      </c>
      <c r="D26" s="1819"/>
      <c r="E26" s="1820"/>
    </row>
    <row r="27" spans="2:8" ht="26.25" customHeight="1">
      <c r="B27" s="1308" t="s">
        <v>247</v>
      </c>
      <c r="C27" s="1825">
        <f>D88</f>
        <v>45471</v>
      </c>
      <c r="D27" s="1825"/>
      <c r="E27" s="1826"/>
      <c r="G27" s="495"/>
      <c r="H27" s="496"/>
    </row>
    <row r="28" spans="2:8" ht="24" customHeight="1">
      <c r="B28" s="1309" t="s">
        <v>1157</v>
      </c>
      <c r="C28" s="1827">
        <f>D91</f>
        <v>45477</v>
      </c>
      <c r="D28" s="1827"/>
      <c r="E28" s="1828"/>
    </row>
    <row r="29" spans="2:8" ht="9" hidden="1" customHeight="1">
      <c r="B29" s="1309"/>
      <c r="C29" s="1552"/>
      <c r="D29" s="1412"/>
      <c r="E29" s="1373"/>
    </row>
    <row r="30" spans="2:8" ht="32.25" customHeight="1">
      <c r="B30" s="1308" t="s">
        <v>1156</v>
      </c>
      <c r="C30" s="1827">
        <f>D91</f>
        <v>45477</v>
      </c>
      <c r="D30" s="1827"/>
      <c r="E30" s="1828"/>
    </row>
    <row r="31" spans="2:8" ht="35.25" customHeight="1" thickBot="1">
      <c r="B31" s="1310" t="s">
        <v>536</v>
      </c>
      <c r="C31" s="1829">
        <f>D34</f>
        <v>45491</v>
      </c>
      <c r="D31" s="1829"/>
      <c r="E31" s="1830"/>
    </row>
    <row r="34" spans="3:4" ht="15" thickBot="1">
      <c r="C34" s="1553" t="s">
        <v>1329</v>
      </c>
      <c r="D34" s="1573">
        <v>45491</v>
      </c>
    </row>
    <row r="35" spans="3:4" ht="29.25" thickTop="1">
      <c r="C35" s="1554" t="s">
        <v>1330</v>
      </c>
      <c r="D35" s="1555">
        <v>45390</v>
      </c>
    </row>
    <row r="36" spans="3:4" ht="14.25">
      <c r="C36" s="1556"/>
      <c r="D36" s="1557">
        <v>45391</v>
      </c>
    </row>
    <row r="37" spans="3:4" ht="14.25">
      <c r="C37" s="1556"/>
      <c r="D37" s="1557">
        <v>45392</v>
      </c>
    </row>
    <row r="38" spans="3:4" ht="14.25">
      <c r="C38" s="1556"/>
      <c r="D38" s="1557">
        <v>45393</v>
      </c>
    </row>
    <row r="39" spans="3:4" ht="14.25">
      <c r="C39" s="1556"/>
      <c r="D39" s="1557">
        <v>45394</v>
      </c>
    </row>
    <row r="40" spans="3:4" ht="14.25">
      <c r="C40" s="1556"/>
      <c r="D40" s="1557">
        <v>45397</v>
      </c>
    </row>
    <row r="41" spans="3:4" ht="14.25">
      <c r="C41" s="1556"/>
      <c r="D41" s="1557">
        <v>45398</v>
      </c>
    </row>
    <row r="42" spans="3:4" ht="14.25">
      <c r="C42" s="1556"/>
      <c r="D42" s="1557">
        <v>45399</v>
      </c>
    </row>
    <row r="43" spans="3:4" ht="14.25">
      <c r="C43" s="1556"/>
      <c r="D43" s="1557">
        <v>45400</v>
      </c>
    </row>
    <row r="44" spans="3:4" ht="28.5">
      <c r="C44" s="1558" t="s">
        <v>1331</v>
      </c>
      <c r="D44" s="1559">
        <v>45401</v>
      </c>
    </row>
    <row r="45" spans="3:4" ht="14.25">
      <c r="C45" s="1556" t="s">
        <v>1332</v>
      </c>
      <c r="D45" s="1557">
        <v>45404</v>
      </c>
    </row>
    <row r="46" spans="3:4" ht="14.25">
      <c r="C46" s="1556"/>
      <c r="D46" s="1557">
        <v>45405</v>
      </c>
    </row>
    <row r="47" spans="3:4" ht="14.25">
      <c r="C47" s="1556"/>
      <c r="D47" s="1557">
        <v>45406</v>
      </c>
    </row>
    <row r="48" spans="3:4" ht="14.25">
      <c r="C48" s="1556"/>
      <c r="D48" s="1557">
        <v>45407</v>
      </c>
    </row>
    <row r="49" spans="3:4" ht="14.25">
      <c r="C49" s="1558" t="s">
        <v>1333</v>
      </c>
      <c r="D49" s="1559">
        <v>45408</v>
      </c>
    </row>
    <row r="50" spans="3:4" ht="14.25">
      <c r="C50" s="1556"/>
      <c r="D50" s="1557">
        <v>45412</v>
      </c>
    </row>
    <row r="51" spans="3:4" ht="14.25">
      <c r="C51" s="1556"/>
      <c r="D51" s="1557">
        <v>45413</v>
      </c>
    </row>
    <row r="52" spans="3:4" ht="14.25">
      <c r="C52" s="1556"/>
      <c r="D52" s="1557">
        <v>45414</v>
      </c>
    </row>
    <row r="53" spans="3:4" ht="14.25">
      <c r="C53" s="1556"/>
      <c r="D53" s="1557">
        <v>45419</v>
      </c>
    </row>
    <row r="54" spans="3:4" ht="14.25">
      <c r="C54" s="1558"/>
      <c r="D54" s="1559">
        <v>45420</v>
      </c>
    </row>
    <row r="55" spans="3:4" ht="14.25">
      <c r="C55" s="1556"/>
      <c r="D55" s="1557">
        <v>45421</v>
      </c>
    </row>
    <row r="56" spans="3:4" ht="14.25">
      <c r="C56" s="1560"/>
      <c r="D56" s="1561">
        <v>45422</v>
      </c>
    </row>
    <row r="57" spans="3:4" ht="14.25">
      <c r="C57" s="1560"/>
      <c r="D57" s="1561">
        <v>45425</v>
      </c>
    </row>
    <row r="58" spans="3:4" ht="14.25">
      <c r="C58" s="1560"/>
      <c r="D58" s="1561">
        <v>45426</v>
      </c>
    </row>
    <row r="59" spans="3:4" ht="14.25">
      <c r="C59" s="1560"/>
      <c r="D59" s="1561">
        <v>45427</v>
      </c>
    </row>
    <row r="60" spans="3:4" ht="14.25">
      <c r="C60" s="1560"/>
      <c r="D60" s="1561">
        <v>45428</v>
      </c>
    </row>
    <row r="61" spans="3:4" ht="14.25">
      <c r="C61" s="1560"/>
      <c r="D61" s="1561">
        <v>45429</v>
      </c>
    </row>
    <row r="62" spans="3:4" ht="14.25">
      <c r="C62" s="1560"/>
      <c r="D62" s="1561">
        <v>45432</v>
      </c>
    </row>
    <row r="63" spans="3:4" ht="14.25">
      <c r="C63" s="1560"/>
      <c r="D63" s="1561">
        <v>45433</v>
      </c>
    </row>
    <row r="64" spans="3:4" ht="14.25">
      <c r="C64" s="1562" t="s">
        <v>1334</v>
      </c>
      <c r="D64" s="1563">
        <v>45434</v>
      </c>
    </row>
    <row r="65" spans="3:4" ht="14.25">
      <c r="C65" s="1560"/>
      <c r="D65" s="1561">
        <v>45435</v>
      </c>
    </row>
    <row r="66" spans="3:4" ht="14.25">
      <c r="C66" s="1560"/>
      <c r="D66" s="1561">
        <v>45436</v>
      </c>
    </row>
    <row r="67" spans="3:4" ht="14.25">
      <c r="C67" s="1560"/>
      <c r="D67" s="1561">
        <v>45439</v>
      </c>
    </row>
    <row r="68" spans="3:4" ht="14.25">
      <c r="C68" s="1560"/>
      <c r="D68" s="1561">
        <v>45440</v>
      </c>
    </row>
    <row r="69" spans="3:4" ht="14.25">
      <c r="C69" s="1560"/>
      <c r="D69" s="1561">
        <v>45441</v>
      </c>
    </row>
    <row r="70" spans="3:4" ht="14.25">
      <c r="C70" s="1562"/>
      <c r="D70" s="1563">
        <v>45442</v>
      </c>
    </row>
    <row r="71" spans="3:4" ht="28.5">
      <c r="C71" s="1560" t="s">
        <v>1335</v>
      </c>
      <c r="D71" s="1561">
        <v>45443</v>
      </c>
    </row>
    <row r="72" spans="3:4" ht="14.25">
      <c r="C72" s="1560"/>
      <c r="D72" s="1561">
        <v>45446</v>
      </c>
    </row>
    <row r="73" spans="3:4" ht="14.25">
      <c r="C73" s="1560"/>
      <c r="D73" s="1561">
        <v>45447</v>
      </c>
    </row>
    <row r="74" spans="3:4" ht="14.25">
      <c r="C74" s="1560"/>
      <c r="D74" s="1561">
        <v>45448</v>
      </c>
    </row>
    <row r="75" spans="3:4" ht="14.25">
      <c r="C75" s="1560"/>
      <c r="D75" s="1561">
        <v>45449</v>
      </c>
    </row>
    <row r="76" spans="3:4" ht="14.25">
      <c r="C76" s="1560"/>
      <c r="D76" s="1561">
        <v>45450</v>
      </c>
    </row>
    <row r="77" spans="3:4" ht="14.25">
      <c r="C77" s="1560"/>
      <c r="D77" s="1561">
        <v>45453</v>
      </c>
    </row>
    <row r="78" spans="3:4" ht="14.25">
      <c r="C78" s="1560"/>
      <c r="D78" s="1561">
        <v>45454</v>
      </c>
    </row>
    <row r="79" spans="3:4" ht="14.25">
      <c r="C79" s="1560"/>
      <c r="D79" s="1561">
        <v>45455</v>
      </c>
    </row>
    <row r="80" spans="3:4" ht="14.25">
      <c r="C80" s="1560"/>
      <c r="D80" s="1561">
        <v>45456</v>
      </c>
    </row>
    <row r="81" spans="3:4" ht="14.25">
      <c r="C81" s="1560"/>
      <c r="D81" s="1561">
        <v>45457</v>
      </c>
    </row>
    <row r="82" spans="3:4" ht="28.5">
      <c r="C82" s="1564" t="s">
        <v>1336</v>
      </c>
      <c r="D82" s="1574">
        <v>45460</v>
      </c>
    </row>
    <row r="83" spans="3:4" ht="14.25">
      <c r="C83" s="1560" t="s">
        <v>1337</v>
      </c>
      <c r="D83" s="1561">
        <v>45461</v>
      </c>
    </row>
    <row r="84" spans="3:4" ht="14.25">
      <c r="C84" s="1560"/>
      <c r="D84" s="1561">
        <v>45462</v>
      </c>
    </row>
    <row r="85" spans="3:4" ht="14.25">
      <c r="C85" s="1560"/>
      <c r="D85" s="1561">
        <v>45463</v>
      </c>
    </row>
    <row r="86" spans="3:4" ht="14.25">
      <c r="C86" s="1562"/>
      <c r="D86" s="1563">
        <v>45464</v>
      </c>
    </row>
    <row r="87" spans="3:4" ht="14.25">
      <c r="C87" s="1565"/>
      <c r="D87" s="1575"/>
    </row>
    <row r="88" spans="3:4" ht="14.25">
      <c r="C88" s="1565" t="s">
        <v>1338</v>
      </c>
      <c r="D88" s="1575">
        <v>45471</v>
      </c>
    </row>
    <row r="89" spans="3:4" ht="14.25">
      <c r="C89" s="1562" t="s">
        <v>1339</v>
      </c>
      <c r="D89" s="1563">
        <v>45474</v>
      </c>
    </row>
    <row r="90" spans="3:4" ht="14.25">
      <c r="C90" s="1560"/>
      <c r="D90" s="1561"/>
    </row>
    <row r="91" spans="3:4" ht="28.5">
      <c r="C91" s="1564" t="s">
        <v>1340</v>
      </c>
      <c r="D91" s="1574">
        <v>45477</v>
      </c>
    </row>
  </sheetData>
  <mergeCells count="29">
    <mergeCell ref="B16:B17"/>
    <mergeCell ref="B8:B9"/>
    <mergeCell ref="B4:B5"/>
    <mergeCell ref="B6:B7"/>
    <mergeCell ref="B12:B13"/>
    <mergeCell ref="C30:E30"/>
    <mergeCell ref="C31:E31"/>
    <mergeCell ref="C22:E22"/>
    <mergeCell ref="C23:E23"/>
    <mergeCell ref="C25:E25"/>
    <mergeCell ref="C26:E26"/>
    <mergeCell ref="C27:E27"/>
    <mergeCell ref="C28:E28"/>
    <mergeCell ref="C3:E3"/>
    <mergeCell ref="C4:E5"/>
    <mergeCell ref="C6:E6"/>
    <mergeCell ref="C7:E7"/>
    <mergeCell ref="C21:E21"/>
    <mergeCell ref="C8:D8"/>
    <mergeCell ref="C9:E9"/>
    <mergeCell ref="C11:E11"/>
    <mergeCell ref="C12:E12"/>
    <mergeCell ref="C13:E13"/>
    <mergeCell ref="C14:E14"/>
    <mergeCell ref="C15:E15"/>
    <mergeCell ref="C16:E17"/>
    <mergeCell ref="C18:E18"/>
    <mergeCell ref="C19:E19"/>
    <mergeCell ref="C20:E20"/>
  </mergeCells>
  <phoneticPr fontId="53"/>
  <pageMargins left="0.70866141732283472" right="0.70866141732283472" top="0.74803149606299213" bottom="0.74803149606299213" header="0.31496062992125984" footer="0.31496062992125984"/>
  <pageSetup paperSize="9" scale="44" orientation="portrait" r:id="rId1"/>
  <colBreaks count="1" manualBreakCount="1">
    <brk id="5"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3" id="{05C266AB-F34F-410A-9F55-D1F48BBD733F}">
            <xm:f>COUNTIF('\\Cl-flsv00w\東京支部（各課）\Users\961059\Desktop\[令和５年度求職者支援訓練開講スケジュール（機構提供用）.xlsx]祝日'!#REF!,C$4)</xm:f>
            <x14:dxf>
              <fill>
                <patternFill>
                  <bgColor rgb="FFFF0000"/>
                </patternFill>
              </fill>
            </x14:dxf>
          </x14:cfRule>
          <xm:sqref>C34</xm:sqref>
        </x14:conditionalFormatting>
        <x14:conditionalFormatting xmlns:xm="http://schemas.microsoft.com/office/excel/2006/main">
          <x14:cfRule type="expression" priority="1" id="{EA31CA81-F6D1-4856-A3CA-B4FFFBD914FD}">
            <xm:f>COUNTIF('\\Cl-flsv00w\東京支部（各課）\Users\961059\Desktop\[令和５年度求職者支援訓練開講スケジュール（機構提供用）.xlsx]祝日'!#REF!,D$4)</xm:f>
            <x14:dxf>
              <fill>
                <patternFill>
                  <bgColor rgb="FFFF0000"/>
                </patternFill>
              </fill>
            </x14:dxf>
          </x14:cfRule>
          <xm:sqref>D34</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H41"/>
  <sheetViews>
    <sheetView view="pageBreakPreview" zoomScale="85" zoomScaleNormal="100" zoomScaleSheetLayoutView="85" zoomScalePageLayoutView="85" workbookViewId="0">
      <selection activeCell="C14" sqref="C14:E14"/>
    </sheetView>
  </sheetViews>
  <sheetFormatPr defaultRowHeight="13.5"/>
  <cols>
    <col min="1" max="2" width="17.625" style="578" customWidth="1"/>
    <col min="3" max="4" width="11.625" style="578" customWidth="1"/>
    <col min="5" max="5" width="11.125" style="578" customWidth="1"/>
    <col min="6" max="6" width="56.75" style="578" customWidth="1"/>
    <col min="7" max="18" width="15.625" style="21" customWidth="1"/>
    <col min="19" max="16384" width="9" style="21"/>
  </cols>
  <sheetData>
    <row r="1" spans="1:8" ht="21">
      <c r="A1" s="573"/>
      <c r="B1" s="573"/>
      <c r="C1" s="574"/>
      <c r="D1" s="574"/>
      <c r="E1" s="574"/>
      <c r="F1" s="586" t="s">
        <v>627</v>
      </c>
    </row>
    <row r="2" spans="1:8" ht="39.950000000000003" customHeight="1">
      <c r="A2" s="2889" t="s">
        <v>103</v>
      </c>
      <c r="B2" s="2889"/>
      <c r="C2" s="2889"/>
      <c r="D2" s="2889"/>
      <c r="E2" s="2889"/>
      <c r="F2" s="2889"/>
    </row>
    <row r="3" spans="1:8" ht="39.950000000000003" customHeight="1" thickBot="1">
      <c r="A3" s="575" t="s">
        <v>84</v>
      </c>
      <c r="B3" s="2897" t="str">
        <f>IF(様式1!L10="","",様式1!L10)</f>
        <v/>
      </c>
      <c r="C3" s="2897"/>
      <c r="D3" s="2897"/>
      <c r="E3" s="575" t="s">
        <v>622</v>
      </c>
      <c r="F3" s="1361" t="str">
        <f>IF(様式1!G35="","",様式1!G35)</f>
        <v/>
      </c>
    </row>
    <row r="4" spans="1:8" ht="30" customHeight="1" thickBot="1">
      <c r="A4" s="576" t="s">
        <v>623</v>
      </c>
      <c r="B4" s="577"/>
    </row>
    <row r="5" spans="1:8" ht="39.950000000000003" customHeight="1" thickBot="1">
      <c r="A5" s="2846" t="s">
        <v>104</v>
      </c>
      <c r="B5" s="2847"/>
      <c r="C5" s="2898" t="s">
        <v>105</v>
      </c>
      <c r="D5" s="2847"/>
      <c r="E5" s="603" t="s">
        <v>660</v>
      </c>
      <c r="F5" s="579" t="s">
        <v>106</v>
      </c>
      <c r="H5" s="21" t="s">
        <v>624</v>
      </c>
    </row>
    <row r="6" spans="1:8" ht="26.1" customHeight="1">
      <c r="A6" s="2886"/>
      <c r="B6" s="2888"/>
      <c r="C6" s="2894"/>
      <c r="D6" s="2895"/>
      <c r="E6" s="888"/>
      <c r="F6" s="2896"/>
    </row>
    <row r="7" spans="1:8" ht="26.1" customHeight="1">
      <c r="A7" s="2875"/>
      <c r="B7" s="2078"/>
      <c r="C7" s="2876"/>
      <c r="D7" s="2877"/>
      <c r="E7" s="580" t="s">
        <v>98</v>
      </c>
      <c r="F7" s="2870"/>
    </row>
    <row r="8" spans="1:8" ht="26.1" customHeight="1">
      <c r="A8" s="2874"/>
      <c r="B8" s="2076"/>
      <c r="C8" s="2075"/>
      <c r="D8" s="2862"/>
      <c r="E8" s="889"/>
      <c r="F8" s="2870"/>
    </row>
    <row r="9" spans="1:8" ht="26.1" customHeight="1">
      <c r="A9" s="2875"/>
      <c r="B9" s="2078"/>
      <c r="C9" s="2876"/>
      <c r="D9" s="2877"/>
      <c r="E9" s="580" t="s">
        <v>98</v>
      </c>
      <c r="F9" s="2870"/>
    </row>
    <row r="10" spans="1:8" ht="26.1" customHeight="1">
      <c r="A10" s="2874"/>
      <c r="B10" s="2076"/>
      <c r="C10" s="2890"/>
      <c r="D10" s="2891"/>
      <c r="E10" s="1445"/>
      <c r="F10" s="2870"/>
    </row>
    <row r="11" spans="1:8" ht="26.1" customHeight="1">
      <c r="A11" s="2875"/>
      <c r="B11" s="2078"/>
      <c r="C11" s="2892"/>
      <c r="D11" s="2893"/>
      <c r="E11" s="1456" t="s">
        <v>98</v>
      </c>
      <c r="F11" s="2870"/>
    </row>
    <row r="12" spans="1:8" ht="26.1" customHeight="1">
      <c r="A12" s="2874"/>
      <c r="B12" s="2076"/>
      <c r="C12" s="2075"/>
      <c r="D12" s="2862"/>
      <c r="E12" s="889"/>
      <c r="F12" s="2870"/>
    </row>
    <row r="13" spans="1:8" ht="26.1" customHeight="1">
      <c r="A13" s="2875"/>
      <c r="B13" s="2078"/>
      <c r="C13" s="2876"/>
      <c r="D13" s="2877"/>
      <c r="E13" s="580" t="s">
        <v>98</v>
      </c>
      <c r="F13" s="2870"/>
    </row>
    <row r="14" spans="1:8" ht="26.1" customHeight="1">
      <c r="A14" s="2874"/>
      <c r="B14" s="2076"/>
      <c r="C14" s="2075"/>
      <c r="D14" s="2862"/>
      <c r="E14" s="889"/>
      <c r="F14" s="2870"/>
    </row>
    <row r="15" spans="1:8" ht="26.1" customHeight="1" thickBot="1">
      <c r="A15" s="2879"/>
      <c r="B15" s="2881"/>
      <c r="C15" s="2863"/>
      <c r="D15" s="2864"/>
      <c r="E15" s="581" t="s">
        <v>98</v>
      </c>
      <c r="F15" s="2873"/>
    </row>
    <row r="16" spans="1:8" ht="20.100000000000001" customHeight="1">
      <c r="A16" s="2865" t="s">
        <v>107</v>
      </c>
      <c r="B16" s="1943"/>
      <c r="C16" s="1943"/>
      <c r="D16" s="2866"/>
      <c r="E16" s="890">
        <f>SUM(E6+E8+E10+E12+E14)</f>
        <v>0</v>
      </c>
      <c r="F16" s="2871"/>
    </row>
    <row r="17" spans="1:6" ht="20.100000000000001" customHeight="1" thickBot="1">
      <c r="A17" s="2867"/>
      <c r="B17" s="2868"/>
      <c r="C17" s="2868"/>
      <c r="D17" s="2869"/>
      <c r="E17" s="582" t="s">
        <v>98</v>
      </c>
      <c r="F17" s="2872"/>
    </row>
    <row r="18" spans="1:6" ht="24.95" customHeight="1">
      <c r="A18" s="583" t="s">
        <v>1066</v>
      </c>
      <c r="B18" s="584"/>
      <c r="C18" s="33"/>
      <c r="D18" s="34"/>
      <c r="E18" s="585"/>
      <c r="F18" s="33"/>
    </row>
    <row r="19" spans="1:6" ht="24.95" customHeight="1" thickBot="1">
      <c r="A19" s="576" t="s">
        <v>625</v>
      </c>
      <c r="B19" s="577"/>
      <c r="E19" s="586"/>
    </row>
    <row r="20" spans="1:6" ht="39.950000000000003" customHeight="1" thickBot="1">
      <c r="A20" s="2883" t="s">
        <v>626</v>
      </c>
      <c r="B20" s="2884"/>
      <c r="C20" s="2884"/>
      <c r="D20" s="2885"/>
      <c r="E20" s="603" t="s">
        <v>661</v>
      </c>
      <c r="F20" s="579" t="s">
        <v>136</v>
      </c>
    </row>
    <row r="21" spans="1:6" ht="26.1" customHeight="1">
      <c r="A21" s="2886"/>
      <c r="B21" s="2887"/>
      <c r="C21" s="2887"/>
      <c r="D21" s="2888"/>
      <c r="E21" s="889"/>
      <c r="F21" s="2870"/>
    </row>
    <row r="22" spans="1:6" ht="26.1" customHeight="1">
      <c r="A22" s="2875"/>
      <c r="B22" s="2882"/>
      <c r="C22" s="2882"/>
      <c r="D22" s="2078"/>
      <c r="E22" s="580" t="s">
        <v>98</v>
      </c>
      <c r="F22" s="2870"/>
    </row>
    <row r="23" spans="1:6" ht="26.1" customHeight="1">
      <c r="A23" s="2874"/>
      <c r="B23" s="2878"/>
      <c r="C23" s="2878"/>
      <c r="D23" s="2076"/>
      <c r="E23" s="889"/>
      <c r="F23" s="2870"/>
    </row>
    <row r="24" spans="1:6" ht="26.1" customHeight="1">
      <c r="A24" s="2875"/>
      <c r="B24" s="2882"/>
      <c r="C24" s="2882"/>
      <c r="D24" s="2078"/>
      <c r="E24" s="580" t="s">
        <v>98</v>
      </c>
      <c r="F24" s="2870"/>
    </row>
    <row r="25" spans="1:6" ht="26.1" customHeight="1">
      <c r="A25" s="2874"/>
      <c r="B25" s="2878"/>
      <c r="C25" s="2878"/>
      <c r="D25" s="2076"/>
      <c r="E25" s="889"/>
      <c r="F25" s="2870"/>
    </row>
    <row r="26" spans="1:6" ht="26.1" customHeight="1">
      <c r="A26" s="2875"/>
      <c r="B26" s="2882"/>
      <c r="C26" s="2882"/>
      <c r="D26" s="2078"/>
      <c r="E26" s="580" t="s">
        <v>98</v>
      </c>
      <c r="F26" s="2870"/>
    </row>
    <row r="27" spans="1:6" ht="26.1" customHeight="1">
      <c r="A27" s="2874"/>
      <c r="B27" s="2878"/>
      <c r="C27" s="2878"/>
      <c r="D27" s="2076"/>
      <c r="E27" s="889"/>
      <c r="F27" s="2870"/>
    </row>
    <row r="28" spans="1:6" ht="26.1" customHeight="1">
      <c r="A28" s="2875"/>
      <c r="B28" s="2882"/>
      <c r="C28" s="2882"/>
      <c r="D28" s="2078"/>
      <c r="E28" s="580" t="s">
        <v>98</v>
      </c>
      <c r="F28" s="2870"/>
    </row>
    <row r="29" spans="1:6" ht="26.1" customHeight="1">
      <c r="A29" s="2874"/>
      <c r="B29" s="2878"/>
      <c r="C29" s="2878"/>
      <c r="D29" s="2076"/>
      <c r="E29" s="889"/>
      <c r="F29" s="2870"/>
    </row>
    <row r="30" spans="1:6" ht="26.1" customHeight="1" thickBot="1">
      <c r="A30" s="2879"/>
      <c r="B30" s="2880"/>
      <c r="C30" s="2880"/>
      <c r="D30" s="2881"/>
      <c r="E30" s="581" t="s">
        <v>98</v>
      </c>
      <c r="F30" s="2873"/>
    </row>
    <row r="31" spans="1:6" ht="20.100000000000001" customHeight="1">
      <c r="A31" s="2865" t="s">
        <v>107</v>
      </c>
      <c r="B31" s="1943"/>
      <c r="C31" s="1943"/>
      <c r="D31" s="2866"/>
      <c r="E31" s="890">
        <f>SUM(E21+E23+E25+E27+E29)</f>
        <v>0</v>
      </c>
      <c r="F31" s="2871"/>
    </row>
    <row r="32" spans="1:6" ht="20.100000000000001" customHeight="1" thickBot="1">
      <c r="A32" s="2867"/>
      <c r="B32" s="2868"/>
      <c r="C32" s="2868"/>
      <c r="D32" s="2869"/>
      <c r="E32" s="582" t="s">
        <v>98</v>
      </c>
      <c r="F32" s="2872"/>
    </row>
    <row r="33" spans="1:6" ht="20.100000000000001" customHeight="1">
      <c r="A33" s="2845" t="s">
        <v>1067</v>
      </c>
      <c r="B33" s="2845"/>
      <c r="C33" s="2845"/>
      <c r="D33" s="2845"/>
      <c r="E33" s="2845"/>
      <c r="F33" s="2845"/>
    </row>
    <row r="34" spans="1:6" s="1068" customFormat="1" ht="20.100000000000001" customHeight="1">
      <c r="A34" s="2855" t="s">
        <v>1700</v>
      </c>
      <c r="B34" s="2855"/>
      <c r="C34" s="2855"/>
      <c r="D34" s="2855"/>
      <c r="E34" s="2855"/>
      <c r="F34" s="2855"/>
    </row>
    <row r="35" spans="1:6" ht="30" customHeight="1" thickBot="1">
      <c r="A35" s="35" t="s">
        <v>108</v>
      </c>
      <c r="B35" s="35"/>
      <c r="C35" s="36"/>
      <c r="D35" s="36"/>
      <c r="E35" s="36"/>
      <c r="F35" s="36"/>
    </row>
    <row r="36" spans="1:6" ht="39.950000000000003" customHeight="1" thickBot="1">
      <c r="A36" s="2846" t="s">
        <v>104</v>
      </c>
      <c r="B36" s="2847"/>
      <c r="C36" s="2848" t="s">
        <v>109</v>
      </c>
      <c r="D36" s="2849"/>
      <c r="E36" s="2850"/>
      <c r="F36" s="579" t="s">
        <v>106</v>
      </c>
    </row>
    <row r="37" spans="1:6" ht="30" customHeight="1">
      <c r="A37" s="2851"/>
      <c r="B37" s="2852"/>
      <c r="C37" s="2853"/>
      <c r="D37" s="2854"/>
      <c r="E37" s="2852"/>
      <c r="F37" s="1368"/>
    </row>
    <row r="38" spans="1:6" ht="30" customHeight="1">
      <c r="A38" s="2860"/>
      <c r="B38" s="1986"/>
      <c r="C38" s="1985"/>
      <c r="D38" s="2861"/>
      <c r="E38" s="1986"/>
      <c r="F38" s="1369"/>
    </row>
    <row r="39" spans="1:6" ht="30" customHeight="1">
      <c r="A39" s="2860"/>
      <c r="B39" s="1986"/>
      <c r="C39" s="1985"/>
      <c r="D39" s="2861"/>
      <c r="E39" s="1986"/>
      <c r="F39" s="1369"/>
    </row>
    <row r="40" spans="1:6" ht="30" customHeight="1">
      <c r="A40" s="2860"/>
      <c r="B40" s="1986"/>
      <c r="C40" s="1985"/>
      <c r="D40" s="2861"/>
      <c r="E40" s="1986"/>
      <c r="F40" s="1369"/>
    </row>
    <row r="41" spans="1:6" ht="30" customHeight="1" thickBot="1">
      <c r="A41" s="2856"/>
      <c r="B41" s="2857"/>
      <c r="C41" s="2858"/>
      <c r="D41" s="2859"/>
      <c r="E41" s="2857"/>
      <c r="F41" s="1370"/>
    </row>
  </sheetData>
  <mergeCells count="48">
    <mergeCell ref="A2:F2"/>
    <mergeCell ref="F8:F9"/>
    <mergeCell ref="F10:F11"/>
    <mergeCell ref="A10:B11"/>
    <mergeCell ref="C10:D11"/>
    <mergeCell ref="C6:D7"/>
    <mergeCell ref="A8:B9"/>
    <mergeCell ref="C8:D9"/>
    <mergeCell ref="F6:F7"/>
    <mergeCell ref="B3:D3"/>
    <mergeCell ref="A5:B5"/>
    <mergeCell ref="C5:D5"/>
    <mergeCell ref="A6:B7"/>
    <mergeCell ref="F12:F13"/>
    <mergeCell ref="F14:F15"/>
    <mergeCell ref="A12:B13"/>
    <mergeCell ref="C12:D13"/>
    <mergeCell ref="A29:D30"/>
    <mergeCell ref="F29:F30"/>
    <mergeCell ref="A23:D24"/>
    <mergeCell ref="F23:F24"/>
    <mergeCell ref="A25:D26"/>
    <mergeCell ref="A27:D28"/>
    <mergeCell ref="F27:F28"/>
    <mergeCell ref="F25:F26"/>
    <mergeCell ref="A20:D20"/>
    <mergeCell ref="A14:B15"/>
    <mergeCell ref="F16:F17"/>
    <mergeCell ref="A21:D22"/>
    <mergeCell ref="C14:D15"/>
    <mergeCell ref="A16:D17"/>
    <mergeCell ref="F21:F22"/>
    <mergeCell ref="A31:D32"/>
    <mergeCell ref="F31:F32"/>
    <mergeCell ref="A41:B41"/>
    <mergeCell ref="C41:E41"/>
    <mergeCell ref="A38:B38"/>
    <mergeCell ref="C38:E38"/>
    <mergeCell ref="A39:B39"/>
    <mergeCell ref="C39:E39"/>
    <mergeCell ref="A40:B40"/>
    <mergeCell ref="C40:E40"/>
    <mergeCell ref="A33:F33"/>
    <mergeCell ref="A36:B36"/>
    <mergeCell ref="C36:E36"/>
    <mergeCell ref="A37:B37"/>
    <mergeCell ref="C37:E37"/>
    <mergeCell ref="A34:F34"/>
  </mergeCells>
  <phoneticPr fontId="53"/>
  <conditionalFormatting sqref="A6:D15 E6 E8 E10 E12 E14 F6:F15 A21:D30 E21 E23 E25 E27 E29 F21:F30">
    <cfRule type="containsBlanks" dxfId="138" priority="2">
      <formula>LEN(TRIM(A6))=0</formula>
    </cfRule>
  </conditionalFormatting>
  <conditionalFormatting sqref="A37:F41">
    <cfRule type="containsBlanks" dxfId="137" priority="1">
      <formula>LEN(TRIM(A37))=0</formula>
    </cfRule>
  </conditionalFormatting>
  <dataValidations count="2">
    <dataValidation imeMode="hiragana" allowBlank="1" showInputMessage="1" showErrorMessage="1" sqref="A6:E25"/>
    <dataValidation type="custom" imeMode="off" allowBlank="1" showInputMessage="1" showErrorMessage="1" error="数値で入力してください。（円は不要です）" sqref="F16:F20">
      <formula1>ISNUMBER(F16)</formula1>
    </dataValidation>
  </dataValidations>
  <pageMargins left="0.70866141732283472" right="0.35433070866141736" top="0.39370078740157483" bottom="0" header="0.31496062992125984" footer="0.31496062992125984"/>
  <pageSetup paperSize="9" scale="74" orientation="portrait" r:id="rId1"/>
  <headerFooter>
    <oddFooter>&amp;R東京支部7月開講コース</oddFooter>
  </headerFooter>
  <colBreaks count="1" manualBreakCount="1">
    <brk id="7" max="1048575" man="1"/>
  </col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0000"/>
    <pageSetUpPr fitToPage="1"/>
  </sheetPr>
  <dimension ref="A1:AV48"/>
  <sheetViews>
    <sheetView view="pageBreakPreview" zoomScale="55" zoomScaleNormal="85" zoomScaleSheetLayoutView="55" workbookViewId="0">
      <selection activeCell="C14" sqref="C14:E14"/>
    </sheetView>
  </sheetViews>
  <sheetFormatPr defaultRowHeight="14.25"/>
  <cols>
    <col min="1" max="1" width="5.625" style="79" customWidth="1"/>
    <col min="2" max="2" width="41.375" style="80" customWidth="1"/>
    <col min="3" max="3" width="11.125" style="80" customWidth="1"/>
    <col min="4" max="4" width="10.125" style="80" customWidth="1"/>
    <col min="5" max="5" width="10.5" style="80" customWidth="1"/>
    <col min="6" max="6" width="7.25" style="80" customWidth="1"/>
    <col min="7" max="7" width="26.125" style="80" customWidth="1"/>
    <col min="8" max="39" width="2.625" style="80" customWidth="1"/>
    <col min="40" max="40" width="0.375" style="80" customWidth="1"/>
    <col min="41" max="41" width="0.25" style="80" customWidth="1"/>
    <col min="42" max="42" width="10" style="80" customWidth="1"/>
    <col min="43" max="43" width="7.5" style="79" customWidth="1"/>
    <col min="44" max="44" width="30.25" style="79" customWidth="1"/>
    <col min="45" max="54" width="15.625" style="79" customWidth="1"/>
    <col min="55" max="16384" width="9" style="79"/>
  </cols>
  <sheetData>
    <row r="1" spans="1:42" ht="24.95" customHeight="1">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71"/>
      <c r="AJ1" s="71"/>
      <c r="AK1" s="71"/>
      <c r="AL1" s="71"/>
      <c r="AM1" s="71"/>
      <c r="AN1" s="71"/>
      <c r="AO1" s="1344" t="s">
        <v>1173</v>
      </c>
    </row>
    <row r="2" spans="1:42" ht="25.5" customHeight="1">
      <c r="A2" s="2966" t="s">
        <v>179</v>
      </c>
      <c r="B2" s="2966"/>
      <c r="C2" s="2966"/>
      <c r="D2" s="2966"/>
      <c r="E2" s="2966"/>
      <c r="F2" s="2966"/>
      <c r="G2" s="2966"/>
      <c r="H2" s="2966"/>
      <c r="I2" s="2966"/>
      <c r="J2" s="2966"/>
      <c r="K2" s="2966"/>
      <c r="L2" s="2966"/>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83"/>
    </row>
    <row r="3" spans="1:42" ht="12" customHeight="1">
      <c r="A3" s="93"/>
      <c r="B3" s="71"/>
      <c r="C3" s="71"/>
      <c r="D3" s="71"/>
      <c r="E3" s="71"/>
      <c r="F3" s="71"/>
      <c r="G3" s="71"/>
      <c r="H3" s="2962"/>
      <c r="I3" s="2962"/>
      <c r="J3" s="2962"/>
      <c r="K3" s="2962"/>
      <c r="L3" s="2962"/>
      <c r="M3" s="2962"/>
      <c r="N3" s="2962"/>
      <c r="O3" s="2962"/>
      <c r="P3" s="2962"/>
      <c r="Q3" s="2962"/>
      <c r="R3" s="2962"/>
      <c r="S3" s="2962"/>
      <c r="T3" s="1323"/>
      <c r="U3" s="2962"/>
      <c r="V3" s="2962"/>
      <c r="W3" s="2962"/>
      <c r="X3" s="2962"/>
      <c r="Y3" s="2962"/>
      <c r="Z3" s="2962"/>
      <c r="AA3" s="2962"/>
      <c r="AB3" s="2962"/>
      <c r="AC3" s="2962"/>
      <c r="AD3" s="2962"/>
      <c r="AE3" s="2962"/>
      <c r="AF3" s="2962"/>
      <c r="AG3" s="2962"/>
      <c r="AH3" s="2962"/>
      <c r="AI3" s="2962"/>
      <c r="AJ3" s="2962"/>
      <c r="AK3" s="2962"/>
      <c r="AL3" s="2962"/>
      <c r="AM3" s="2962"/>
      <c r="AN3" s="2962"/>
      <c r="AO3" s="2962"/>
      <c r="AP3" s="327"/>
    </row>
    <row r="4" spans="1:42" s="1346" customFormat="1" ht="24.95" customHeight="1" thickBot="1">
      <c r="A4" s="1354" t="s">
        <v>1174</v>
      </c>
      <c r="B4" s="1354"/>
      <c r="C4" s="2970" t="str">
        <f>IF(様式1!L10="","",様式1!L10)</f>
        <v/>
      </c>
      <c r="D4" s="2970"/>
      <c r="E4" s="2970"/>
      <c r="F4" s="2970"/>
      <c r="G4" s="2970"/>
      <c r="H4" s="2971" t="s">
        <v>302</v>
      </c>
      <c r="I4" s="2971"/>
      <c r="J4" s="2971"/>
      <c r="K4" s="2971"/>
      <c r="L4" s="2971"/>
      <c r="M4" s="2971"/>
      <c r="N4" s="2971"/>
      <c r="O4" s="2971"/>
      <c r="P4" s="2971"/>
      <c r="Q4" s="2971"/>
      <c r="R4" s="2970" t="str">
        <f>IF(様式1!G35="","",様式1!G35)</f>
        <v/>
      </c>
      <c r="S4" s="2970"/>
      <c r="T4" s="2970"/>
      <c r="U4" s="2970"/>
      <c r="V4" s="2970"/>
      <c r="W4" s="2970"/>
      <c r="X4" s="2970"/>
      <c r="Y4" s="2970"/>
      <c r="Z4" s="2970"/>
      <c r="AA4" s="2970"/>
      <c r="AB4" s="2970"/>
      <c r="AC4" s="2970"/>
      <c r="AD4" s="2970"/>
      <c r="AE4" s="2970"/>
      <c r="AF4" s="2970"/>
      <c r="AG4" s="2970"/>
      <c r="AH4" s="2970"/>
      <c r="AI4" s="2970"/>
      <c r="AJ4" s="2970"/>
      <c r="AK4" s="2970"/>
      <c r="AL4" s="2970"/>
      <c r="AM4" s="2970"/>
      <c r="AN4" s="2970"/>
      <c r="AO4" s="2970"/>
      <c r="AP4" s="1345"/>
    </row>
    <row r="5" spans="1:42" ht="11.1" customHeight="1" thickBot="1">
      <c r="A5" s="933"/>
      <c r="B5" s="1347"/>
      <c r="C5" s="1347"/>
      <c r="D5" s="1347"/>
      <c r="E5" s="1347"/>
      <c r="F5" s="1347"/>
      <c r="G5" s="1347"/>
      <c r="H5" s="2972"/>
      <c r="I5" s="2972"/>
      <c r="J5" s="2972"/>
      <c r="K5" s="2972"/>
      <c r="L5" s="2972"/>
      <c r="M5" s="2972"/>
      <c r="N5" s="2972"/>
      <c r="O5" s="2972"/>
      <c r="P5" s="2972"/>
      <c r="Q5" s="2972"/>
      <c r="R5" s="2972"/>
      <c r="S5" s="2972"/>
      <c r="T5" s="1348"/>
      <c r="U5" s="2972"/>
      <c r="V5" s="2972"/>
      <c r="W5" s="2972"/>
      <c r="X5" s="2972"/>
      <c r="Y5" s="2972"/>
      <c r="Z5" s="2972"/>
      <c r="AA5" s="2972"/>
      <c r="AB5" s="2972"/>
      <c r="AC5" s="2972"/>
      <c r="AD5" s="2972"/>
      <c r="AE5" s="2972"/>
      <c r="AF5" s="2972"/>
      <c r="AG5" s="2972"/>
      <c r="AH5" s="2972"/>
      <c r="AI5" s="2972"/>
      <c r="AJ5" s="2972"/>
      <c r="AK5" s="2972"/>
      <c r="AL5" s="2972"/>
      <c r="AM5" s="2972"/>
      <c r="AN5" s="2972"/>
      <c r="AO5" s="2972"/>
      <c r="AP5" s="71"/>
    </row>
    <row r="6" spans="1:42" ht="32.25" customHeight="1">
      <c r="A6" s="2967" t="s">
        <v>195</v>
      </c>
      <c r="B6" s="2968"/>
      <c r="C6" s="2968"/>
      <c r="D6" s="2968"/>
      <c r="E6" s="2968"/>
      <c r="F6" s="2968"/>
      <c r="G6" s="2968"/>
      <c r="H6" s="2968"/>
      <c r="I6" s="2968"/>
      <c r="J6" s="2968"/>
      <c r="K6" s="2968"/>
      <c r="L6" s="2968"/>
      <c r="M6" s="2968"/>
      <c r="N6" s="2968"/>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9"/>
      <c r="AP6" s="47"/>
    </row>
    <row r="7" spans="1:42" ht="25.5" customHeight="1">
      <c r="A7" s="1349" t="s">
        <v>1175</v>
      </c>
      <c r="B7" s="47"/>
      <c r="C7" s="47"/>
      <c r="D7" s="47"/>
      <c r="E7" s="47"/>
      <c r="F7" s="1322"/>
      <c r="G7" s="47"/>
      <c r="H7" s="2962"/>
      <c r="I7" s="2962"/>
      <c r="J7" s="2962"/>
      <c r="K7" s="2962"/>
      <c r="L7" s="2962"/>
      <c r="M7" s="2962"/>
      <c r="N7" s="2962"/>
      <c r="O7" s="2962"/>
      <c r="P7" s="2962"/>
      <c r="Q7" s="2962"/>
      <c r="R7" s="2962"/>
      <c r="S7" s="2962"/>
      <c r="T7" s="1323"/>
      <c r="U7" s="2962"/>
      <c r="V7" s="2962"/>
      <c r="W7" s="2962"/>
      <c r="X7" s="2962"/>
      <c r="Y7" s="2962"/>
      <c r="Z7" s="2962"/>
      <c r="AA7" s="2962"/>
      <c r="AB7" s="2962"/>
      <c r="AC7" s="2962"/>
      <c r="AD7" s="2962"/>
      <c r="AE7" s="2962"/>
      <c r="AF7" s="2962"/>
      <c r="AG7" s="2962"/>
      <c r="AH7" s="2962"/>
      <c r="AI7" s="2962"/>
      <c r="AJ7" s="2962"/>
      <c r="AK7" s="2962"/>
      <c r="AL7" s="2962"/>
      <c r="AM7" s="2962"/>
      <c r="AN7" s="2962"/>
      <c r="AO7" s="2963"/>
      <c r="AP7" s="322"/>
    </row>
    <row r="8" spans="1:42" ht="33" customHeight="1">
      <c r="A8" s="326"/>
      <c r="B8" s="1974" t="s">
        <v>1176</v>
      </c>
      <c r="C8" s="1974"/>
      <c r="D8" s="1974"/>
      <c r="E8" s="1974"/>
      <c r="F8" s="1974"/>
      <c r="G8" s="1974"/>
      <c r="H8" s="1974"/>
      <c r="I8" s="1974"/>
      <c r="J8" s="1974"/>
      <c r="K8" s="1974"/>
      <c r="L8" s="1974"/>
      <c r="M8" s="1974"/>
      <c r="N8" s="1974"/>
      <c r="O8" s="1974"/>
      <c r="P8" s="1974"/>
      <c r="Q8" s="1974"/>
      <c r="R8" s="1974"/>
      <c r="S8" s="1974"/>
      <c r="T8" s="1974"/>
      <c r="U8" s="1974"/>
      <c r="V8" s="1974"/>
      <c r="W8" s="1974"/>
      <c r="X8" s="1974"/>
      <c r="Y8" s="1974"/>
      <c r="Z8" s="1974"/>
      <c r="AA8" s="1974"/>
      <c r="AB8" s="1974"/>
      <c r="AC8" s="1974"/>
      <c r="AD8" s="1974"/>
      <c r="AE8" s="1974"/>
      <c r="AF8" s="1974"/>
      <c r="AG8" s="1974"/>
      <c r="AH8" s="1974"/>
      <c r="AI8" s="1974"/>
      <c r="AJ8" s="1974"/>
      <c r="AK8" s="1974"/>
      <c r="AL8" s="1974"/>
      <c r="AM8" s="1974"/>
      <c r="AN8" s="1974"/>
      <c r="AO8" s="2954"/>
      <c r="AP8" s="322"/>
    </row>
    <row r="9" spans="1:42" ht="30" customHeight="1">
      <c r="A9" s="2949" t="s">
        <v>1165</v>
      </c>
      <c r="B9" s="2938"/>
      <c r="C9" s="1949"/>
      <c r="D9" s="1949"/>
      <c r="E9" s="1949"/>
      <c r="F9" s="1949"/>
      <c r="G9" s="1949"/>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1340"/>
      <c r="AP9" s="1343"/>
    </row>
    <row r="10" spans="1:42" ht="63.75" customHeight="1">
      <c r="A10" s="2955" t="s">
        <v>1239</v>
      </c>
      <c r="B10" s="2948"/>
      <c r="C10" s="2964"/>
      <c r="D10" s="2964"/>
      <c r="E10" s="2964"/>
      <c r="F10" s="2948"/>
      <c r="G10" s="2948"/>
      <c r="H10" s="2948"/>
      <c r="I10" s="2948"/>
      <c r="J10" s="2948"/>
      <c r="K10" s="2948"/>
      <c r="L10" s="2948"/>
      <c r="M10" s="2948"/>
      <c r="N10" s="2948"/>
      <c r="O10" s="2948"/>
      <c r="P10" s="2948"/>
      <c r="Q10" s="2948"/>
      <c r="R10" s="2948"/>
      <c r="S10" s="2948"/>
      <c r="T10" s="2948"/>
      <c r="U10" s="2948"/>
      <c r="V10" s="2948"/>
      <c r="W10" s="2948"/>
      <c r="X10" s="2948"/>
      <c r="Y10" s="2948"/>
      <c r="Z10" s="2948"/>
      <c r="AA10" s="2948"/>
      <c r="AB10" s="2948"/>
      <c r="AC10" s="2948"/>
      <c r="AD10" s="2948"/>
      <c r="AE10" s="2948"/>
      <c r="AF10" s="2948"/>
      <c r="AG10" s="2948"/>
      <c r="AH10" s="2948"/>
      <c r="AI10" s="2948"/>
      <c r="AJ10" s="2948"/>
      <c r="AK10" s="2948"/>
      <c r="AL10" s="2948"/>
      <c r="AM10" s="2948"/>
      <c r="AN10" s="2948"/>
      <c r="AO10" s="2953"/>
      <c r="AP10" s="322"/>
    </row>
    <row r="11" spans="1:42" ht="99.75" customHeight="1">
      <c r="A11" s="2955" t="s">
        <v>1166</v>
      </c>
      <c r="B11" s="2948"/>
      <c r="C11" s="2965"/>
      <c r="D11" s="2965"/>
      <c r="E11" s="2965"/>
      <c r="F11" s="2948"/>
      <c r="G11" s="2948"/>
      <c r="H11" s="2948"/>
      <c r="I11" s="2948"/>
      <c r="J11" s="2948"/>
      <c r="K11" s="2948"/>
      <c r="L11" s="2948"/>
      <c r="M11" s="2948"/>
      <c r="N11" s="2948"/>
      <c r="O11" s="2948"/>
      <c r="P11" s="2948"/>
      <c r="Q11" s="2948"/>
      <c r="R11" s="2948"/>
      <c r="S11" s="2948"/>
      <c r="T11" s="2948"/>
      <c r="U11" s="2948"/>
      <c r="V11" s="2948"/>
      <c r="W11" s="2948"/>
      <c r="X11" s="2948"/>
      <c r="Y11" s="2948"/>
      <c r="Z11" s="2948"/>
      <c r="AA11" s="2948"/>
      <c r="AB11" s="2948"/>
      <c r="AC11" s="2948"/>
      <c r="AD11" s="2948"/>
      <c r="AE11" s="2948"/>
      <c r="AF11" s="2948"/>
      <c r="AG11" s="2948"/>
      <c r="AH11" s="2948"/>
      <c r="AI11" s="2948"/>
      <c r="AJ11" s="2948"/>
      <c r="AK11" s="2948"/>
      <c r="AL11" s="2948"/>
      <c r="AM11" s="2948"/>
      <c r="AN11" s="2948"/>
      <c r="AO11" s="2953"/>
      <c r="AP11" s="322"/>
    </row>
    <row r="12" spans="1:42" ht="59.25" customHeight="1">
      <c r="A12" s="2955" t="s">
        <v>1249</v>
      </c>
      <c r="B12" s="2948"/>
      <c r="C12" s="2948"/>
      <c r="D12" s="2948"/>
      <c r="E12" s="2948"/>
      <c r="F12" s="2948"/>
      <c r="G12" s="2948"/>
      <c r="H12" s="2948"/>
      <c r="I12" s="2948"/>
      <c r="J12" s="2948"/>
      <c r="K12" s="2948"/>
      <c r="L12" s="2948"/>
      <c r="M12" s="2948"/>
      <c r="N12" s="2948"/>
      <c r="O12" s="2948"/>
      <c r="P12" s="2948"/>
      <c r="Q12" s="2948"/>
      <c r="R12" s="2948"/>
      <c r="S12" s="2948"/>
      <c r="T12" s="2948"/>
      <c r="U12" s="2948"/>
      <c r="V12" s="2948"/>
      <c r="W12" s="2948"/>
      <c r="X12" s="2948"/>
      <c r="Y12" s="2948"/>
      <c r="Z12" s="2948"/>
      <c r="AA12" s="2948"/>
      <c r="AB12" s="2948"/>
      <c r="AC12" s="2948"/>
      <c r="AD12" s="2948"/>
      <c r="AE12" s="2948"/>
      <c r="AF12" s="2948"/>
      <c r="AG12" s="2948"/>
      <c r="AH12" s="2948"/>
      <c r="AI12" s="2948"/>
      <c r="AJ12" s="2948"/>
      <c r="AK12" s="2948"/>
      <c r="AL12" s="2948"/>
      <c r="AM12" s="2948"/>
      <c r="AN12" s="1433"/>
      <c r="AO12" s="1435"/>
      <c r="AP12" s="322"/>
    </row>
    <row r="13" spans="1:42" ht="33" customHeight="1">
      <c r="A13" s="1437"/>
      <c r="B13" s="2948" t="s">
        <v>1701</v>
      </c>
      <c r="C13" s="2960"/>
      <c r="D13" s="2960"/>
      <c r="E13" s="2960"/>
      <c r="F13" s="2960"/>
      <c r="G13" s="2960"/>
      <c r="H13" s="2960"/>
      <c r="I13" s="2960"/>
      <c r="J13" s="2960"/>
      <c r="K13" s="2960"/>
      <c r="L13" s="2960"/>
      <c r="M13" s="2960"/>
      <c r="N13" s="2960"/>
      <c r="O13" s="2960"/>
      <c r="P13" s="2960"/>
      <c r="Q13" s="2960"/>
      <c r="R13" s="2960"/>
      <c r="S13" s="2960"/>
      <c r="T13" s="2960"/>
      <c r="U13" s="2960"/>
      <c r="V13" s="2960"/>
      <c r="W13" s="2960"/>
      <c r="X13" s="2960"/>
      <c r="Y13" s="2960"/>
      <c r="Z13" s="2960"/>
      <c r="AA13" s="2960"/>
      <c r="AB13" s="2960"/>
      <c r="AC13" s="2960"/>
      <c r="AD13" s="2960"/>
      <c r="AE13" s="2960"/>
      <c r="AF13" s="2960"/>
      <c r="AG13" s="2960"/>
      <c r="AH13" s="2960"/>
      <c r="AI13" s="2960"/>
      <c r="AJ13" s="2960"/>
      <c r="AK13" s="2960"/>
      <c r="AL13" s="2960"/>
      <c r="AM13" s="2960"/>
      <c r="AN13" s="2960"/>
      <c r="AO13" s="2961"/>
      <c r="AP13" s="322"/>
    </row>
    <row r="14" spans="1:42" ht="60" customHeight="1">
      <c r="A14" s="2955" t="s">
        <v>1248</v>
      </c>
      <c r="B14" s="2960"/>
      <c r="C14" s="2960"/>
      <c r="D14" s="2960"/>
      <c r="E14" s="2960"/>
      <c r="F14" s="2960"/>
      <c r="G14" s="2960"/>
      <c r="H14" s="2960"/>
      <c r="I14" s="2960"/>
      <c r="J14" s="2960"/>
      <c r="K14" s="2960"/>
      <c r="L14" s="2960"/>
      <c r="M14" s="2960"/>
      <c r="N14" s="2960"/>
      <c r="O14" s="2960"/>
      <c r="P14" s="2960"/>
      <c r="Q14" s="2960"/>
      <c r="R14" s="2960"/>
      <c r="S14" s="2960"/>
      <c r="T14" s="2960"/>
      <c r="U14" s="2960"/>
      <c r="V14" s="2960"/>
      <c r="W14" s="2960"/>
      <c r="X14" s="2960"/>
      <c r="Y14" s="2960"/>
      <c r="Z14" s="2960"/>
      <c r="AA14" s="2960"/>
      <c r="AB14" s="2960"/>
      <c r="AC14" s="2960"/>
      <c r="AD14" s="2960"/>
      <c r="AE14" s="2960"/>
      <c r="AF14" s="2960"/>
      <c r="AG14" s="2960"/>
      <c r="AH14" s="2960"/>
      <c r="AI14" s="2960"/>
      <c r="AJ14" s="2960"/>
      <c r="AK14" s="2960"/>
      <c r="AL14" s="2960"/>
      <c r="AM14" s="2960"/>
      <c r="AN14" s="2960"/>
      <c r="AO14" s="2961"/>
      <c r="AP14" s="322"/>
    </row>
    <row r="15" spans="1:42" ht="30" customHeight="1">
      <c r="A15" s="1349" t="s">
        <v>1167</v>
      </c>
      <c r="B15" s="1434"/>
      <c r="C15" s="1436"/>
      <c r="D15" s="1436"/>
      <c r="E15" s="1436"/>
      <c r="F15" s="1436"/>
      <c r="G15" s="1436"/>
      <c r="H15" s="2962"/>
      <c r="I15" s="2962"/>
      <c r="J15" s="2962"/>
      <c r="K15" s="2962"/>
      <c r="L15" s="2962"/>
      <c r="M15" s="2962"/>
      <c r="N15" s="2962"/>
      <c r="O15" s="2962"/>
      <c r="P15" s="2962"/>
      <c r="Q15" s="2962"/>
      <c r="R15" s="2962"/>
      <c r="S15" s="2962"/>
      <c r="T15" s="1432"/>
      <c r="U15" s="2962"/>
      <c r="V15" s="2962"/>
      <c r="W15" s="2962"/>
      <c r="X15" s="2962"/>
      <c r="Y15" s="2962"/>
      <c r="Z15" s="2962"/>
      <c r="AA15" s="2962"/>
      <c r="AB15" s="2962"/>
      <c r="AC15" s="2962"/>
      <c r="AD15" s="2962"/>
      <c r="AE15" s="2962"/>
      <c r="AF15" s="2962"/>
      <c r="AG15" s="2962"/>
      <c r="AH15" s="2962"/>
      <c r="AI15" s="2962"/>
      <c r="AJ15" s="2962"/>
      <c r="AK15" s="2962"/>
      <c r="AL15" s="2962"/>
      <c r="AM15" s="2962"/>
      <c r="AN15" s="2962"/>
      <c r="AO15" s="2963"/>
      <c r="AP15" s="322"/>
    </row>
    <row r="16" spans="1:42" ht="30.75" customHeight="1">
      <c r="A16" s="1437"/>
      <c r="B16" s="1974" t="s">
        <v>1168</v>
      </c>
      <c r="C16" s="1974"/>
      <c r="D16" s="1974"/>
      <c r="E16" s="1974"/>
      <c r="F16" s="1974"/>
      <c r="G16" s="1974"/>
      <c r="H16" s="1974"/>
      <c r="I16" s="1974"/>
      <c r="J16" s="1974"/>
      <c r="K16" s="1974"/>
      <c r="L16" s="1974"/>
      <c r="M16" s="1974"/>
      <c r="N16" s="1974"/>
      <c r="O16" s="1974"/>
      <c r="P16" s="1974"/>
      <c r="Q16" s="1974"/>
      <c r="R16" s="1974"/>
      <c r="S16" s="1974"/>
      <c r="T16" s="1974"/>
      <c r="U16" s="1974"/>
      <c r="V16" s="1974"/>
      <c r="W16" s="1974"/>
      <c r="X16" s="1974"/>
      <c r="Y16" s="1974"/>
      <c r="Z16" s="1974"/>
      <c r="AA16" s="1974"/>
      <c r="AB16" s="1974"/>
      <c r="AC16" s="1974"/>
      <c r="AD16" s="1974"/>
      <c r="AE16" s="1974"/>
      <c r="AF16" s="1974"/>
      <c r="AG16" s="1974"/>
      <c r="AH16" s="1974"/>
      <c r="AI16" s="1974"/>
      <c r="AJ16" s="1974"/>
      <c r="AK16" s="1974"/>
      <c r="AL16" s="1974"/>
      <c r="AM16" s="1974"/>
      <c r="AN16" s="1974"/>
      <c r="AO16" s="2954"/>
      <c r="AP16" s="47"/>
    </row>
    <row r="17" spans="1:48" ht="39.950000000000003" customHeight="1">
      <c r="A17" s="2955" t="s">
        <v>1250</v>
      </c>
      <c r="B17" s="2948"/>
      <c r="C17" s="2948"/>
      <c r="D17" s="2948"/>
      <c r="E17" s="2948"/>
      <c r="F17" s="2948"/>
      <c r="G17" s="2948"/>
      <c r="H17" s="2948"/>
      <c r="I17" s="2948"/>
      <c r="J17" s="2948"/>
      <c r="K17" s="2948"/>
      <c r="L17" s="2948"/>
      <c r="M17" s="2948"/>
      <c r="N17" s="2948"/>
      <c r="O17" s="2948"/>
      <c r="P17" s="2948"/>
      <c r="Q17" s="2948"/>
      <c r="R17" s="2948"/>
      <c r="S17" s="2948"/>
      <c r="T17" s="2948"/>
      <c r="U17" s="2948"/>
      <c r="V17" s="2948"/>
      <c r="W17" s="2948"/>
      <c r="X17" s="2948"/>
      <c r="Y17" s="2948"/>
      <c r="Z17" s="2948"/>
      <c r="AA17" s="2948"/>
      <c r="AB17" s="2948"/>
      <c r="AC17" s="2948"/>
      <c r="AD17" s="2948"/>
      <c r="AE17" s="2948"/>
      <c r="AF17" s="2948"/>
      <c r="AG17" s="2948"/>
      <c r="AH17" s="2948"/>
      <c r="AI17" s="2948"/>
      <c r="AJ17" s="2948"/>
      <c r="AK17" s="2948"/>
      <c r="AL17" s="2948"/>
      <c r="AM17" s="2948"/>
      <c r="AN17" s="2948"/>
      <c r="AO17" s="2953"/>
      <c r="AP17" s="322"/>
    </row>
    <row r="18" spans="1:48" ht="30" customHeight="1">
      <c r="A18" s="2949" t="s">
        <v>1169</v>
      </c>
      <c r="B18" s="2938"/>
      <c r="C18" s="2956"/>
      <c r="D18" s="2956"/>
      <c r="E18" s="2956"/>
      <c r="F18" s="2956"/>
      <c r="G18" s="2956"/>
      <c r="H18" s="2957" t="s">
        <v>1170</v>
      </c>
      <c r="I18" s="2957"/>
      <c r="J18" s="2957"/>
      <c r="K18" s="2957"/>
      <c r="L18" s="2957"/>
      <c r="M18" s="2957"/>
      <c r="N18" s="2957"/>
      <c r="O18" s="2957"/>
      <c r="P18" s="2957"/>
      <c r="Q18" s="2957"/>
      <c r="R18" s="2957"/>
      <c r="S18" s="2957"/>
      <c r="T18" s="2957"/>
      <c r="U18" s="2957"/>
      <c r="V18" s="322" t="s">
        <v>1171</v>
      </c>
      <c r="W18" s="2958"/>
      <c r="X18" s="2958"/>
      <c r="Y18" s="2958"/>
      <c r="Z18" s="2958"/>
      <c r="AA18" s="2958"/>
      <c r="AB18" s="2958"/>
      <c r="AC18" s="2958"/>
      <c r="AD18" s="2958"/>
      <c r="AE18" s="2958"/>
      <c r="AF18" s="2958"/>
      <c r="AG18" s="2958"/>
      <c r="AH18" s="2958"/>
      <c r="AI18" s="2958"/>
      <c r="AJ18" s="2958"/>
      <c r="AK18" s="2958"/>
      <c r="AL18" s="2958"/>
      <c r="AM18" s="2958"/>
      <c r="AN18" s="2958"/>
      <c r="AO18" s="2959"/>
      <c r="AP18" s="1350"/>
    </row>
    <row r="19" spans="1:48" ht="30.75" customHeight="1">
      <c r="A19" s="1343"/>
      <c r="B19" s="2948" t="s">
        <v>1172</v>
      </c>
      <c r="C19" s="2948"/>
      <c r="D19" s="2948"/>
      <c r="E19" s="2948"/>
      <c r="F19" s="2948"/>
      <c r="G19" s="2948"/>
      <c r="H19" s="2948"/>
      <c r="I19" s="2948"/>
      <c r="J19" s="2948"/>
      <c r="K19" s="2948"/>
      <c r="L19" s="2948"/>
      <c r="M19" s="2948"/>
      <c r="N19" s="2948"/>
      <c r="O19" s="2948"/>
      <c r="P19" s="2948"/>
      <c r="Q19" s="2948"/>
      <c r="R19" s="2948"/>
      <c r="S19" s="2948"/>
      <c r="T19" s="2948"/>
      <c r="U19" s="2948"/>
      <c r="V19" s="2948"/>
      <c r="W19" s="2948"/>
      <c r="X19" s="2948"/>
      <c r="Y19" s="2948"/>
      <c r="Z19" s="2948"/>
      <c r="AA19" s="2948"/>
      <c r="AB19" s="2948"/>
      <c r="AC19" s="2948"/>
      <c r="AD19" s="2948"/>
      <c r="AE19" s="2948"/>
      <c r="AF19" s="2948"/>
      <c r="AG19" s="2948"/>
      <c r="AH19" s="2948"/>
      <c r="AI19" s="2948"/>
      <c r="AJ19" s="2948"/>
      <c r="AK19" s="2948"/>
      <c r="AL19" s="2948"/>
      <c r="AM19" s="2948"/>
      <c r="AN19" s="1418"/>
      <c r="AO19" s="1424"/>
      <c r="AP19" s="79"/>
    </row>
    <row r="20" spans="1:48" s="84" customFormat="1" ht="9.9499999999999993" customHeight="1">
      <c r="A20" s="2949"/>
      <c r="B20" s="2938"/>
      <c r="C20" s="2938"/>
      <c r="D20" s="2938"/>
      <c r="E20" s="2938"/>
      <c r="F20" s="2938"/>
      <c r="G20" s="2938"/>
      <c r="H20" s="2938"/>
      <c r="I20" s="2938"/>
      <c r="J20" s="2938"/>
      <c r="K20" s="2938"/>
      <c r="L20" s="2938"/>
      <c r="M20" s="2938"/>
      <c r="N20" s="2938"/>
      <c r="O20" s="2938"/>
      <c r="P20" s="2938"/>
      <c r="Q20" s="2938"/>
      <c r="R20" s="2938"/>
      <c r="S20" s="2938"/>
      <c r="T20" s="2938"/>
      <c r="U20" s="2938"/>
      <c r="V20" s="2938"/>
      <c r="W20" s="2938"/>
      <c r="X20" s="2938"/>
      <c r="Y20" s="2938"/>
      <c r="Z20" s="2938"/>
      <c r="AA20" s="2938"/>
      <c r="AB20" s="2938"/>
      <c r="AC20" s="2938"/>
      <c r="AD20" s="2938"/>
      <c r="AE20" s="2938"/>
      <c r="AF20" s="2938"/>
      <c r="AG20" s="2938"/>
      <c r="AH20" s="2938"/>
      <c r="AI20" s="2938"/>
      <c r="AJ20" s="2938"/>
      <c r="AK20" s="2938"/>
      <c r="AL20" s="2938"/>
      <c r="AM20" s="2938"/>
      <c r="AN20" s="2938"/>
      <c r="AO20" s="2939"/>
      <c r="AP20" s="322"/>
    </row>
    <row r="21" spans="1:48" s="84" customFormat="1" ht="22.5" customHeight="1">
      <c r="A21" s="2950" t="s">
        <v>1454</v>
      </c>
      <c r="B21" s="2951"/>
      <c r="C21" s="2951"/>
      <c r="D21" s="2951"/>
      <c r="E21" s="2951"/>
      <c r="F21" s="2951"/>
      <c r="G21" s="2951"/>
      <c r="H21" s="2951"/>
      <c r="I21" s="2951"/>
      <c r="J21" s="2951"/>
      <c r="K21" s="2951"/>
      <c r="L21" s="2951"/>
      <c r="M21" s="2951"/>
      <c r="N21" s="2951"/>
      <c r="O21" s="2951"/>
      <c r="P21" s="2951"/>
      <c r="Q21" s="2951"/>
      <c r="R21" s="2951"/>
      <c r="S21" s="2951"/>
      <c r="T21" s="2951"/>
      <c r="U21" s="2951"/>
      <c r="V21" s="2951"/>
      <c r="W21" s="2951"/>
      <c r="X21" s="2951"/>
      <c r="Y21" s="2951"/>
      <c r="Z21" s="2951"/>
      <c r="AA21" s="2951"/>
      <c r="AB21" s="2951"/>
      <c r="AC21" s="2951"/>
      <c r="AD21" s="2951"/>
      <c r="AE21" s="2951"/>
      <c r="AF21" s="2951"/>
      <c r="AG21" s="2951"/>
      <c r="AH21" s="2951"/>
      <c r="AI21" s="2951"/>
      <c r="AJ21" s="2951"/>
      <c r="AK21" s="2951"/>
      <c r="AL21" s="2951"/>
      <c r="AM21" s="2951"/>
      <c r="AN21" s="2951"/>
      <c r="AO21" s="2952"/>
      <c r="AP21" s="322"/>
    </row>
    <row r="22" spans="1:48" ht="33" customHeight="1">
      <c r="A22" s="326"/>
      <c r="B22" s="2948" t="s">
        <v>973</v>
      </c>
      <c r="C22" s="2948"/>
      <c r="D22" s="2948"/>
      <c r="E22" s="2948"/>
      <c r="F22" s="2948"/>
      <c r="G22" s="2948"/>
      <c r="H22" s="2948"/>
      <c r="I22" s="2948"/>
      <c r="J22" s="2948"/>
      <c r="K22" s="2948"/>
      <c r="L22" s="2948"/>
      <c r="M22" s="2948"/>
      <c r="N22" s="2948"/>
      <c r="O22" s="2948"/>
      <c r="P22" s="2948"/>
      <c r="Q22" s="2948"/>
      <c r="R22" s="2948"/>
      <c r="S22" s="2948"/>
      <c r="T22" s="2948"/>
      <c r="U22" s="2948"/>
      <c r="V22" s="2948"/>
      <c r="W22" s="2948"/>
      <c r="X22" s="2948"/>
      <c r="Y22" s="2948"/>
      <c r="Z22" s="2948"/>
      <c r="AA22" s="2948"/>
      <c r="AB22" s="2948"/>
      <c r="AC22" s="2948"/>
      <c r="AD22" s="2948"/>
      <c r="AE22" s="2948"/>
      <c r="AF22" s="2948"/>
      <c r="AG22" s="2948"/>
      <c r="AH22" s="2948"/>
      <c r="AI22" s="2948"/>
      <c r="AJ22" s="2948"/>
      <c r="AK22" s="2948"/>
      <c r="AL22" s="2948"/>
      <c r="AM22" s="2948"/>
      <c r="AN22" s="2948"/>
      <c r="AO22" s="2953"/>
      <c r="AP22" s="325"/>
    </row>
    <row r="23" spans="1:48" ht="33" customHeight="1">
      <c r="A23" s="326"/>
      <c r="B23" s="2948" t="s">
        <v>404</v>
      </c>
      <c r="C23" s="2948"/>
      <c r="D23" s="2948"/>
      <c r="E23" s="2948"/>
      <c r="F23" s="2948"/>
      <c r="G23" s="2948"/>
      <c r="H23" s="2948"/>
      <c r="I23" s="2948"/>
      <c r="J23" s="2948"/>
      <c r="K23" s="2948"/>
      <c r="L23" s="2948"/>
      <c r="M23" s="2948"/>
      <c r="N23" s="2948"/>
      <c r="O23" s="2948"/>
      <c r="P23" s="2948"/>
      <c r="Q23" s="2948"/>
      <c r="R23" s="2948"/>
      <c r="S23" s="2948"/>
      <c r="T23" s="2948"/>
      <c r="U23" s="2948"/>
      <c r="V23" s="2948"/>
      <c r="W23" s="2948"/>
      <c r="X23" s="2948"/>
      <c r="Y23" s="2948"/>
      <c r="Z23" s="2948"/>
      <c r="AA23" s="2948"/>
      <c r="AB23" s="2948"/>
      <c r="AC23" s="2948"/>
      <c r="AD23" s="2948"/>
      <c r="AE23" s="2948"/>
      <c r="AF23" s="2948"/>
      <c r="AG23" s="2948"/>
      <c r="AH23" s="2948"/>
      <c r="AI23" s="2948"/>
      <c r="AJ23" s="2948"/>
      <c r="AK23" s="2948"/>
      <c r="AL23" s="2948"/>
      <c r="AM23" s="2948"/>
      <c r="AN23" s="2948"/>
      <c r="AO23" s="2953"/>
      <c r="AP23" s="325"/>
    </row>
    <row r="24" spans="1:48" ht="33" customHeight="1">
      <c r="A24" s="326"/>
      <c r="B24" s="2948" t="s">
        <v>1177</v>
      </c>
      <c r="C24" s="2948"/>
      <c r="D24" s="2948"/>
      <c r="E24" s="2948"/>
      <c r="F24" s="2948"/>
      <c r="G24" s="2948"/>
      <c r="H24" s="2948"/>
      <c r="I24" s="2948"/>
      <c r="J24" s="2948"/>
      <c r="K24" s="2948"/>
      <c r="L24" s="2948"/>
      <c r="M24" s="2948"/>
      <c r="N24" s="2948"/>
      <c r="O24" s="2948"/>
      <c r="P24" s="2948"/>
      <c r="Q24" s="2948"/>
      <c r="R24" s="2948"/>
      <c r="S24" s="2948"/>
      <c r="T24" s="2948"/>
      <c r="U24" s="2948"/>
      <c r="V24" s="2948"/>
      <c r="W24" s="2948"/>
      <c r="X24" s="2948"/>
      <c r="Y24" s="2948"/>
      <c r="Z24" s="2948"/>
      <c r="AA24" s="2948"/>
      <c r="AB24" s="2948"/>
      <c r="AC24" s="2948"/>
      <c r="AD24" s="2948"/>
      <c r="AE24" s="2948"/>
      <c r="AF24" s="2948"/>
      <c r="AG24" s="2948"/>
      <c r="AH24" s="2948"/>
      <c r="AI24" s="2948"/>
      <c r="AJ24" s="2948"/>
      <c r="AK24" s="2948"/>
      <c r="AL24" s="2948"/>
      <c r="AM24" s="2948"/>
      <c r="AN24" s="2948"/>
      <c r="AO24" s="2953"/>
      <c r="AP24" s="325"/>
    </row>
    <row r="25" spans="1:48" s="84" customFormat="1" ht="9.9499999999999993" customHeight="1">
      <c r="A25" s="72"/>
      <c r="B25" s="73"/>
      <c r="C25" s="73"/>
      <c r="D25" s="73"/>
      <c r="E25" s="73"/>
      <c r="F25" s="73"/>
      <c r="G25" s="73"/>
      <c r="H25" s="2947"/>
      <c r="I25" s="2947"/>
      <c r="J25" s="2947"/>
      <c r="K25" s="2947"/>
      <c r="L25" s="2947"/>
      <c r="M25" s="2947"/>
      <c r="N25" s="2947"/>
      <c r="O25" s="2947"/>
      <c r="P25" s="2947"/>
      <c r="Q25" s="2947"/>
      <c r="R25" s="2947"/>
      <c r="S25" s="2947"/>
      <c r="T25" s="2947"/>
      <c r="U25" s="2947"/>
      <c r="V25" s="2947"/>
      <c r="W25" s="2947"/>
      <c r="X25" s="2947"/>
      <c r="Y25" s="2947"/>
      <c r="Z25" s="2947"/>
      <c r="AA25" s="2947"/>
      <c r="AB25" s="2947"/>
      <c r="AC25" s="2947"/>
      <c r="AD25" s="2947"/>
      <c r="AE25" s="2947"/>
      <c r="AF25" s="2947"/>
      <c r="AG25" s="2947"/>
      <c r="AH25" s="2947"/>
      <c r="AI25" s="2947"/>
      <c r="AJ25" s="2947"/>
      <c r="AK25" s="2947"/>
      <c r="AL25" s="2938"/>
      <c r="AM25" s="2938"/>
      <c r="AN25" s="2938"/>
      <c r="AO25" s="2939"/>
      <c r="AP25" s="324"/>
    </row>
    <row r="26" spans="1:48" ht="30" customHeight="1">
      <c r="A26" s="74" t="s">
        <v>1178</v>
      </c>
      <c r="B26" s="2940" t="s">
        <v>204</v>
      </c>
      <c r="C26" s="2940"/>
      <c r="D26" s="2940"/>
      <c r="E26" s="2940"/>
      <c r="F26" s="2940"/>
      <c r="G26" s="2940"/>
      <c r="H26" s="2941">
        <v>1</v>
      </c>
      <c r="I26" s="2942"/>
      <c r="J26" s="2943" t="s">
        <v>1179</v>
      </c>
      <c r="K26" s="2943"/>
      <c r="L26" s="2944"/>
      <c r="M26" s="2941">
        <v>2</v>
      </c>
      <c r="N26" s="2942"/>
      <c r="O26" s="2943" t="s">
        <v>1179</v>
      </c>
      <c r="P26" s="2943"/>
      <c r="Q26" s="2944"/>
      <c r="R26" s="2941">
        <v>3</v>
      </c>
      <c r="S26" s="2942"/>
      <c r="T26" s="2945" t="s">
        <v>1179</v>
      </c>
      <c r="U26" s="2945"/>
      <c r="V26" s="2946"/>
      <c r="W26" s="2941">
        <v>4</v>
      </c>
      <c r="X26" s="2942"/>
      <c r="Y26" s="2945" t="s">
        <v>1179</v>
      </c>
      <c r="Z26" s="2945"/>
      <c r="AA26" s="2946"/>
      <c r="AB26" s="2941">
        <v>5</v>
      </c>
      <c r="AC26" s="2942"/>
      <c r="AD26" s="2943" t="s">
        <v>1179</v>
      </c>
      <c r="AE26" s="2943"/>
      <c r="AF26" s="2944"/>
      <c r="AG26" s="2941">
        <v>6</v>
      </c>
      <c r="AH26" s="2942"/>
      <c r="AI26" s="2943" t="s">
        <v>1179</v>
      </c>
      <c r="AJ26" s="2943"/>
      <c r="AK26" s="2944"/>
      <c r="AL26" s="1351"/>
      <c r="AM26" s="86"/>
      <c r="AN26" s="86"/>
      <c r="AO26" s="1342"/>
      <c r="AP26" s="1322"/>
      <c r="AQ26" s="85"/>
    </row>
    <row r="27" spans="1:48" ht="42" customHeight="1">
      <c r="A27" s="2935" t="s">
        <v>184</v>
      </c>
      <c r="B27" s="2928" t="s">
        <v>183</v>
      </c>
      <c r="C27" s="2928"/>
      <c r="D27" s="2928"/>
      <c r="E27" s="2928"/>
      <c r="F27" s="2928"/>
      <c r="G27" s="2928"/>
      <c r="H27" s="2925"/>
      <c r="I27" s="2926"/>
      <c r="J27" s="2926"/>
      <c r="K27" s="2926"/>
      <c r="L27" s="2927"/>
      <c r="M27" s="2925"/>
      <c r="N27" s="2926"/>
      <c r="O27" s="2926"/>
      <c r="P27" s="2926"/>
      <c r="Q27" s="2927"/>
      <c r="R27" s="2925"/>
      <c r="S27" s="2926"/>
      <c r="T27" s="2926"/>
      <c r="U27" s="2926"/>
      <c r="V27" s="2927"/>
      <c r="W27" s="2925"/>
      <c r="X27" s="2926"/>
      <c r="Y27" s="2926"/>
      <c r="Z27" s="2926"/>
      <c r="AA27" s="2927"/>
      <c r="AB27" s="2925"/>
      <c r="AC27" s="2926"/>
      <c r="AD27" s="2926"/>
      <c r="AE27" s="2926"/>
      <c r="AF27" s="2927"/>
      <c r="AG27" s="2925"/>
      <c r="AH27" s="2926"/>
      <c r="AI27" s="2926"/>
      <c r="AJ27" s="2926"/>
      <c r="AK27" s="2927"/>
      <c r="AL27" s="1351"/>
      <c r="AM27" s="86"/>
      <c r="AN27" s="86"/>
      <c r="AO27" s="1342"/>
      <c r="AP27" s="47"/>
      <c r="AQ27" s="47"/>
      <c r="AR27" s="1322"/>
      <c r="AS27" s="1322"/>
      <c r="AT27" s="71"/>
    </row>
    <row r="28" spans="1:48" ht="42" customHeight="1">
      <c r="A28" s="2936"/>
      <c r="B28" s="2928" t="s">
        <v>197</v>
      </c>
      <c r="C28" s="2928"/>
      <c r="D28" s="2928"/>
      <c r="E28" s="2928"/>
      <c r="F28" s="2928"/>
      <c r="G28" s="2928"/>
      <c r="H28" s="2925"/>
      <c r="I28" s="2926"/>
      <c r="J28" s="2926"/>
      <c r="K28" s="2926"/>
      <c r="L28" s="2927"/>
      <c r="M28" s="2925"/>
      <c r="N28" s="2926"/>
      <c r="O28" s="2926"/>
      <c r="P28" s="2926"/>
      <c r="Q28" s="2927"/>
      <c r="R28" s="2925"/>
      <c r="S28" s="2926"/>
      <c r="T28" s="2926"/>
      <c r="U28" s="2926"/>
      <c r="V28" s="2927"/>
      <c r="W28" s="2925"/>
      <c r="X28" s="2926"/>
      <c r="Y28" s="2926"/>
      <c r="Z28" s="2926"/>
      <c r="AA28" s="2927"/>
      <c r="AB28" s="2925"/>
      <c r="AC28" s="2926"/>
      <c r="AD28" s="2926"/>
      <c r="AE28" s="2926"/>
      <c r="AF28" s="2927"/>
      <c r="AG28" s="2925"/>
      <c r="AH28" s="2926"/>
      <c r="AI28" s="2926"/>
      <c r="AJ28" s="2926"/>
      <c r="AK28" s="2927"/>
      <c r="AL28" s="1351"/>
      <c r="AM28" s="86"/>
      <c r="AN28" s="86"/>
      <c r="AO28" s="1342"/>
      <c r="AP28" s="47"/>
      <c r="AQ28" s="85"/>
      <c r="AR28" s="85"/>
      <c r="AS28" s="85"/>
      <c r="AT28" s="86"/>
    </row>
    <row r="29" spans="1:48" ht="42" customHeight="1">
      <c r="A29" s="2936"/>
      <c r="B29" s="2928" t="s">
        <v>1180</v>
      </c>
      <c r="C29" s="2928"/>
      <c r="D29" s="2928"/>
      <c r="E29" s="2928"/>
      <c r="F29" s="2928"/>
      <c r="G29" s="2928"/>
      <c r="H29" s="2925"/>
      <c r="I29" s="2926"/>
      <c r="J29" s="2926"/>
      <c r="K29" s="2926"/>
      <c r="L29" s="2927"/>
      <c r="M29" s="2925"/>
      <c r="N29" s="2926"/>
      <c r="O29" s="2926"/>
      <c r="P29" s="2926"/>
      <c r="Q29" s="2927"/>
      <c r="R29" s="2925"/>
      <c r="S29" s="2926"/>
      <c r="T29" s="2926"/>
      <c r="U29" s="2926"/>
      <c r="V29" s="2927"/>
      <c r="W29" s="2925"/>
      <c r="X29" s="2926"/>
      <c r="Y29" s="2926"/>
      <c r="Z29" s="2926"/>
      <c r="AA29" s="2927"/>
      <c r="AB29" s="2925"/>
      <c r="AC29" s="2926"/>
      <c r="AD29" s="2926"/>
      <c r="AE29" s="2926"/>
      <c r="AF29" s="2927"/>
      <c r="AG29" s="2925"/>
      <c r="AH29" s="2926"/>
      <c r="AI29" s="2926"/>
      <c r="AJ29" s="2926"/>
      <c r="AK29" s="2927"/>
      <c r="AL29" s="1351"/>
      <c r="AM29" s="86"/>
      <c r="AN29" s="86"/>
      <c r="AO29" s="1342"/>
      <c r="AP29" s="47"/>
      <c r="AQ29" s="85"/>
      <c r="AR29" s="85"/>
      <c r="AS29" s="85"/>
      <c r="AT29" s="86"/>
    </row>
    <row r="30" spans="1:48" ht="42" customHeight="1">
      <c r="A30" s="2936"/>
      <c r="B30" s="2928" t="s">
        <v>1181</v>
      </c>
      <c r="C30" s="2928"/>
      <c r="D30" s="2928"/>
      <c r="E30" s="2928"/>
      <c r="F30" s="2928"/>
      <c r="G30" s="2928"/>
      <c r="H30" s="2925"/>
      <c r="I30" s="2926"/>
      <c r="J30" s="2926"/>
      <c r="K30" s="2926"/>
      <c r="L30" s="2927"/>
      <c r="M30" s="2925"/>
      <c r="N30" s="2926"/>
      <c r="O30" s="2926"/>
      <c r="P30" s="2926"/>
      <c r="Q30" s="2927"/>
      <c r="R30" s="2925"/>
      <c r="S30" s="2926"/>
      <c r="T30" s="2926"/>
      <c r="U30" s="2926"/>
      <c r="V30" s="2927"/>
      <c r="W30" s="2925"/>
      <c r="X30" s="2926"/>
      <c r="Y30" s="2926"/>
      <c r="Z30" s="2926"/>
      <c r="AA30" s="2927"/>
      <c r="AB30" s="2925"/>
      <c r="AC30" s="2926"/>
      <c r="AD30" s="2926"/>
      <c r="AE30" s="2926"/>
      <c r="AF30" s="2927"/>
      <c r="AG30" s="2925"/>
      <c r="AH30" s="2926"/>
      <c r="AI30" s="2926"/>
      <c r="AJ30" s="2926"/>
      <c r="AK30" s="2927"/>
      <c r="AL30" s="1351"/>
      <c r="AM30" s="86"/>
      <c r="AN30" s="86"/>
      <c r="AO30" s="1342"/>
      <c r="AP30" s="47"/>
      <c r="AQ30" s="85"/>
      <c r="AR30" s="85"/>
      <c r="AS30" s="85"/>
      <c r="AT30" s="86"/>
    </row>
    <row r="31" spans="1:48" ht="42" customHeight="1">
      <c r="A31" s="2936"/>
      <c r="B31" s="2928" t="s">
        <v>182</v>
      </c>
      <c r="C31" s="2928"/>
      <c r="D31" s="2928"/>
      <c r="E31" s="2928"/>
      <c r="F31" s="2928"/>
      <c r="G31" s="2928"/>
      <c r="H31" s="2925"/>
      <c r="I31" s="2926"/>
      <c r="J31" s="2926"/>
      <c r="K31" s="2926"/>
      <c r="L31" s="2927"/>
      <c r="M31" s="2925"/>
      <c r="N31" s="2926"/>
      <c r="O31" s="2926"/>
      <c r="P31" s="2926"/>
      <c r="Q31" s="2927"/>
      <c r="R31" s="2925"/>
      <c r="S31" s="2926"/>
      <c r="T31" s="2926"/>
      <c r="U31" s="2926"/>
      <c r="V31" s="2927"/>
      <c r="W31" s="2925"/>
      <c r="X31" s="2926"/>
      <c r="Y31" s="2926"/>
      <c r="Z31" s="2926"/>
      <c r="AA31" s="2927"/>
      <c r="AB31" s="2925"/>
      <c r="AC31" s="2926"/>
      <c r="AD31" s="2926"/>
      <c r="AE31" s="2926"/>
      <c r="AF31" s="2927"/>
      <c r="AG31" s="2925"/>
      <c r="AH31" s="2926"/>
      <c r="AI31" s="2926"/>
      <c r="AJ31" s="2926"/>
      <c r="AK31" s="2927"/>
      <c r="AL31" s="1351"/>
      <c r="AM31" s="86"/>
      <c r="AN31" s="86"/>
      <c r="AO31" s="1342"/>
      <c r="AP31" s="47"/>
      <c r="AQ31" s="85"/>
      <c r="AR31" s="85"/>
      <c r="AS31" s="85"/>
      <c r="AT31" s="87"/>
      <c r="AU31" s="85"/>
      <c r="AV31" s="86"/>
    </row>
    <row r="32" spans="1:48" ht="42" customHeight="1" thickBot="1">
      <c r="A32" s="2937"/>
      <c r="B32" s="2934" t="s">
        <v>181</v>
      </c>
      <c r="C32" s="2934"/>
      <c r="D32" s="2934"/>
      <c r="E32" s="2934"/>
      <c r="F32" s="2934"/>
      <c r="G32" s="2934"/>
      <c r="H32" s="2925"/>
      <c r="I32" s="2926"/>
      <c r="J32" s="2926"/>
      <c r="K32" s="2926"/>
      <c r="L32" s="2927"/>
      <c r="M32" s="2925"/>
      <c r="N32" s="2926"/>
      <c r="O32" s="2926"/>
      <c r="P32" s="2926"/>
      <c r="Q32" s="2927"/>
      <c r="R32" s="2925"/>
      <c r="S32" s="2926"/>
      <c r="T32" s="2926"/>
      <c r="U32" s="2926"/>
      <c r="V32" s="2927"/>
      <c r="W32" s="2925"/>
      <c r="X32" s="2926"/>
      <c r="Y32" s="2926"/>
      <c r="Z32" s="2926"/>
      <c r="AA32" s="2927"/>
      <c r="AB32" s="2925"/>
      <c r="AC32" s="2926"/>
      <c r="AD32" s="2926"/>
      <c r="AE32" s="2926"/>
      <c r="AF32" s="2927"/>
      <c r="AG32" s="2925"/>
      <c r="AH32" s="2926"/>
      <c r="AI32" s="2926"/>
      <c r="AJ32" s="2926"/>
      <c r="AK32" s="2927"/>
      <c r="AL32" s="1351"/>
      <c r="AM32" s="86"/>
      <c r="AN32" s="86"/>
      <c r="AO32" s="1342"/>
      <c r="AP32" s="1322"/>
      <c r="AQ32" s="85"/>
      <c r="AR32" s="85"/>
      <c r="AS32" s="85"/>
      <c r="AT32" s="85"/>
      <c r="AU32" s="85"/>
      <c r="AV32" s="86"/>
    </row>
    <row r="33" spans="1:45" ht="42" customHeight="1" thickTop="1">
      <c r="A33" s="2932" t="s">
        <v>180</v>
      </c>
      <c r="B33" s="2006" t="s">
        <v>744</v>
      </c>
      <c r="C33" s="2006"/>
      <c r="D33" s="2006"/>
      <c r="E33" s="2006"/>
      <c r="F33" s="2006"/>
      <c r="G33" s="2006"/>
      <c r="H33" s="2929"/>
      <c r="I33" s="2930"/>
      <c r="J33" s="2930"/>
      <c r="K33" s="2930"/>
      <c r="L33" s="2931"/>
      <c r="M33" s="2929"/>
      <c r="N33" s="2930"/>
      <c r="O33" s="2930"/>
      <c r="P33" s="2930"/>
      <c r="Q33" s="2931"/>
      <c r="R33" s="2929"/>
      <c r="S33" s="2930"/>
      <c r="T33" s="2930"/>
      <c r="U33" s="2930"/>
      <c r="V33" s="2931"/>
      <c r="W33" s="2929"/>
      <c r="X33" s="2930"/>
      <c r="Y33" s="2930"/>
      <c r="Z33" s="2930"/>
      <c r="AA33" s="2931"/>
      <c r="AB33" s="2929"/>
      <c r="AC33" s="2930"/>
      <c r="AD33" s="2930"/>
      <c r="AE33" s="2930"/>
      <c r="AF33" s="2931"/>
      <c r="AG33" s="2929"/>
      <c r="AH33" s="2930"/>
      <c r="AI33" s="2930"/>
      <c r="AJ33" s="2930"/>
      <c r="AK33" s="2931"/>
      <c r="AL33" s="1352"/>
      <c r="AM33" s="86"/>
      <c r="AN33" s="86"/>
      <c r="AO33" s="1342"/>
      <c r="AP33" s="47"/>
      <c r="AQ33" s="85"/>
      <c r="AR33" s="85"/>
      <c r="AS33" s="85"/>
    </row>
    <row r="34" spans="1:45" ht="42" customHeight="1">
      <c r="A34" s="2933"/>
      <c r="B34" s="2928" t="s">
        <v>1182</v>
      </c>
      <c r="C34" s="2928"/>
      <c r="D34" s="2928"/>
      <c r="E34" s="2928"/>
      <c r="F34" s="2928"/>
      <c r="G34" s="2928"/>
      <c r="H34" s="2925"/>
      <c r="I34" s="2926"/>
      <c r="J34" s="2926"/>
      <c r="K34" s="2926"/>
      <c r="L34" s="2927"/>
      <c r="M34" s="2925"/>
      <c r="N34" s="2926"/>
      <c r="O34" s="2926"/>
      <c r="P34" s="2926"/>
      <c r="Q34" s="2927"/>
      <c r="R34" s="2925"/>
      <c r="S34" s="2926"/>
      <c r="T34" s="2926"/>
      <c r="U34" s="2926"/>
      <c r="V34" s="2927"/>
      <c r="W34" s="2925"/>
      <c r="X34" s="2926"/>
      <c r="Y34" s="2926"/>
      <c r="Z34" s="2926"/>
      <c r="AA34" s="2927"/>
      <c r="AB34" s="2925"/>
      <c r="AC34" s="2926"/>
      <c r="AD34" s="2926"/>
      <c r="AE34" s="2926"/>
      <c r="AF34" s="2927"/>
      <c r="AG34" s="2925"/>
      <c r="AH34" s="2926"/>
      <c r="AI34" s="2926"/>
      <c r="AJ34" s="2926"/>
      <c r="AK34" s="2927"/>
      <c r="AL34" s="1351"/>
      <c r="AM34" s="86"/>
      <c r="AN34" s="86"/>
      <c r="AO34" s="1342"/>
      <c r="AP34" s="47"/>
      <c r="AQ34" s="85"/>
    </row>
    <row r="35" spans="1:45" ht="42" customHeight="1">
      <c r="A35" s="2933"/>
      <c r="B35" s="2928" t="s">
        <v>1183</v>
      </c>
      <c r="C35" s="2928"/>
      <c r="D35" s="2928"/>
      <c r="E35" s="2928"/>
      <c r="F35" s="2928"/>
      <c r="G35" s="2928"/>
      <c r="H35" s="2925"/>
      <c r="I35" s="2926"/>
      <c r="J35" s="2926"/>
      <c r="K35" s="2926"/>
      <c r="L35" s="2927"/>
      <c r="M35" s="2925"/>
      <c r="N35" s="2926"/>
      <c r="O35" s="2926"/>
      <c r="P35" s="2926"/>
      <c r="Q35" s="2927"/>
      <c r="R35" s="2925"/>
      <c r="S35" s="2926"/>
      <c r="T35" s="2926"/>
      <c r="U35" s="2926"/>
      <c r="V35" s="2927"/>
      <c r="W35" s="2925"/>
      <c r="X35" s="2926"/>
      <c r="Y35" s="2926"/>
      <c r="Z35" s="2926"/>
      <c r="AA35" s="2927"/>
      <c r="AB35" s="2925"/>
      <c r="AC35" s="2926"/>
      <c r="AD35" s="2926"/>
      <c r="AE35" s="2926"/>
      <c r="AF35" s="2927"/>
      <c r="AG35" s="2925"/>
      <c r="AH35" s="2926"/>
      <c r="AI35" s="2926"/>
      <c r="AJ35" s="2926"/>
      <c r="AK35" s="2927"/>
      <c r="AL35" s="1351"/>
      <c r="AM35" s="86"/>
      <c r="AN35" s="86"/>
      <c r="AO35" s="1342"/>
      <c r="AP35" s="47"/>
      <c r="AQ35" s="85"/>
    </row>
    <row r="36" spans="1:45" ht="42" customHeight="1">
      <c r="A36" s="2933"/>
      <c r="B36" s="2928" t="s">
        <v>745</v>
      </c>
      <c r="C36" s="2928"/>
      <c r="D36" s="2928"/>
      <c r="E36" s="2928"/>
      <c r="F36" s="2928"/>
      <c r="G36" s="2928"/>
      <c r="H36" s="2925"/>
      <c r="I36" s="2926"/>
      <c r="J36" s="2926"/>
      <c r="K36" s="2926"/>
      <c r="L36" s="2927"/>
      <c r="M36" s="2925"/>
      <c r="N36" s="2926"/>
      <c r="O36" s="2926"/>
      <c r="P36" s="2926"/>
      <c r="Q36" s="2927"/>
      <c r="R36" s="2925"/>
      <c r="S36" s="2926"/>
      <c r="T36" s="2926"/>
      <c r="U36" s="2926"/>
      <c r="V36" s="2927"/>
      <c r="W36" s="2925"/>
      <c r="X36" s="2926"/>
      <c r="Y36" s="2926"/>
      <c r="Z36" s="2926"/>
      <c r="AA36" s="2927"/>
      <c r="AB36" s="2925"/>
      <c r="AC36" s="2926"/>
      <c r="AD36" s="2926"/>
      <c r="AE36" s="2926"/>
      <c r="AF36" s="2927"/>
      <c r="AG36" s="2925"/>
      <c r="AH36" s="2926"/>
      <c r="AI36" s="2926"/>
      <c r="AJ36" s="2926"/>
      <c r="AK36" s="2927"/>
      <c r="AL36" s="1351"/>
      <c r="AM36" s="86"/>
      <c r="AN36" s="86"/>
      <c r="AO36" s="1342"/>
      <c r="AP36" s="47"/>
    </row>
    <row r="37" spans="1:45" ht="9.9499999999999993" customHeight="1" thickBot="1">
      <c r="A37" s="2899"/>
      <c r="B37" s="2900"/>
      <c r="C37" s="2900"/>
      <c r="D37" s="2900"/>
      <c r="E37" s="2900"/>
      <c r="F37" s="2900"/>
      <c r="G37" s="2900"/>
      <c r="H37" s="2900"/>
      <c r="I37" s="2900"/>
      <c r="J37" s="2900"/>
      <c r="K37" s="2900"/>
      <c r="L37" s="2900"/>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1"/>
      <c r="AM37" s="2901"/>
      <c r="AN37" s="2901"/>
      <c r="AO37" s="2902"/>
      <c r="AP37" s="93"/>
    </row>
    <row r="38" spans="1:45" ht="45" customHeight="1" thickBot="1">
      <c r="A38" s="2903" t="s">
        <v>207</v>
      </c>
      <c r="B38" s="2904"/>
      <c r="C38" s="2904"/>
      <c r="D38" s="2904"/>
      <c r="E38" s="2904"/>
      <c r="F38" s="2904"/>
      <c r="G38" s="2904"/>
      <c r="H38" s="2904"/>
      <c r="I38" s="2904"/>
      <c r="J38" s="2904"/>
      <c r="K38" s="2904"/>
      <c r="L38" s="2904"/>
      <c r="M38" s="2904"/>
      <c r="N38" s="2904"/>
      <c r="O38" s="2904"/>
      <c r="P38" s="2904"/>
      <c r="Q38" s="2904"/>
      <c r="R38" s="2904"/>
      <c r="S38" s="2904"/>
      <c r="T38" s="2904"/>
      <c r="U38" s="2904"/>
      <c r="V38" s="2904"/>
      <c r="W38" s="2904"/>
      <c r="X38" s="2904"/>
      <c r="Y38" s="2904"/>
      <c r="Z38" s="2904"/>
      <c r="AA38" s="2904"/>
      <c r="AB38" s="2904"/>
      <c r="AC38" s="2904"/>
      <c r="AD38" s="2904"/>
      <c r="AE38" s="2904"/>
      <c r="AF38" s="2904"/>
      <c r="AG38" s="2904"/>
      <c r="AH38" s="2904"/>
      <c r="AI38" s="2904"/>
      <c r="AJ38" s="2904"/>
      <c r="AK38" s="2904"/>
      <c r="AL38" s="2904"/>
      <c r="AM38" s="2904"/>
      <c r="AN38" s="2904"/>
      <c r="AO38" s="2905"/>
      <c r="AP38" s="94"/>
      <c r="AS38" s="89"/>
    </row>
    <row r="39" spans="1:45" ht="45" customHeight="1">
      <c r="A39" s="2906"/>
      <c r="B39" s="2907"/>
      <c r="C39" s="2907"/>
      <c r="D39" s="2907"/>
      <c r="E39" s="2907"/>
      <c r="F39" s="2907"/>
      <c r="G39" s="2907"/>
      <c r="H39" s="2907"/>
      <c r="I39" s="2907"/>
      <c r="J39" s="2907"/>
      <c r="K39" s="2907"/>
      <c r="L39" s="2907"/>
      <c r="M39" s="2907"/>
      <c r="N39" s="2907"/>
      <c r="O39" s="2907"/>
      <c r="P39" s="2907"/>
      <c r="Q39" s="2907"/>
      <c r="R39" s="2907"/>
      <c r="S39" s="2907"/>
      <c r="T39" s="2907"/>
      <c r="U39" s="2907"/>
      <c r="V39" s="2907"/>
      <c r="W39" s="2907"/>
      <c r="X39" s="2907"/>
      <c r="Y39" s="2907"/>
      <c r="Z39" s="2907"/>
      <c r="AA39" s="2907"/>
      <c r="AB39" s="2907"/>
      <c r="AC39" s="2907"/>
      <c r="AD39" s="2907"/>
      <c r="AE39" s="2907"/>
      <c r="AF39" s="2907"/>
      <c r="AG39" s="2907"/>
      <c r="AH39" s="2907"/>
      <c r="AI39" s="2907"/>
      <c r="AJ39" s="2907"/>
      <c r="AK39" s="2907"/>
      <c r="AL39" s="2907"/>
      <c r="AM39" s="2907"/>
      <c r="AN39" s="2907"/>
      <c r="AO39" s="2908"/>
      <c r="AP39" s="321"/>
      <c r="AS39" s="89"/>
    </row>
    <row r="40" spans="1:45" ht="24" customHeight="1">
      <c r="A40" s="2909"/>
      <c r="B40" s="2910"/>
      <c r="C40" s="2910"/>
      <c r="D40" s="2910"/>
      <c r="E40" s="2910"/>
      <c r="F40" s="2910"/>
      <c r="G40" s="2910"/>
      <c r="H40" s="2910"/>
      <c r="I40" s="2910"/>
      <c r="J40" s="2910"/>
      <c r="K40" s="2910"/>
      <c r="L40" s="2910"/>
      <c r="M40" s="2910"/>
      <c r="N40" s="2910"/>
      <c r="O40" s="2910"/>
      <c r="P40" s="2910"/>
      <c r="Q40" s="2910"/>
      <c r="R40" s="2910"/>
      <c r="S40" s="2910"/>
      <c r="T40" s="2910"/>
      <c r="U40" s="2910"/>
      <c r="V40" s="2910"/>
      <c r="W40" s="2910"/>
      <c r="X40" s="2910"/>
      <c r="Y40" s="2910"/>
      <c r="Z40" s="2910"/>
      <c r="AA40" s="2910"/>
      <c r="AB40" s="2910"/>
      <c r="AC40" s="2910"/>
      <c r="AD40" s="2910"/>
      <c r="AE40" s="2910"/>
      <c r="AF40" s="2910"/>
      <c r="AG40" s="2910"/>
      <c r="AH40" s="2910"/>
      <c r="AI40" s="2910"/>
      <c r="AJ40" s="2910"/>
      <c r="AK40" s="2910"/>
      <c r="AL40" s="2910"/>
      <c r="AM40" s="2910"/>
      <c r="AN40" s="2910"/>
      <c r="AO40" s="2911"/>
      <c r="AP40" s="71"/>
      <c r="AQ40" s="88"/>
      <c r="AS40" s="89"/>
    </row>
    <row r="41" spans="1:45" ht="22.5" customHeight="1">
      <c r="A41" s="2909"/>
      <c r="B41" s="2910"/>
      <c r="C41" s="2910"/>
      <c r="D41" s="2910"/>
      <c r="E41" s="2910"/>
      <c r="F41" s="2910"/>
      <c r="G41" s="2910"/>
      <c r="H41" s="2910"/>
      <c r="I41" s="2910"/>
      <c r="J41" s="2910"/>
      <c r="K41" s="2910"/>
      <c r="L41" s="2910"/>
      <c r="M41" s="2910"/>
      <c r="N41" s="2910"/>
      <c r="O41" s="2910"/>
      <c r="P41" s="2910"/>
      <c r="Q41" s="2910"/>
      <c r="R41" s="2910"/>
      <c r="S41" s="2910"/>
      <c r="T41" s="2910"/>
      <c r="U41" s="2910"/>
      <c r="V41" s="2910"/>
      <c r="W41" s="2910"/>
      <c r="X41" s="2910"/>
      <c r="Y41" s="2910"/>
      <c r="Z41" s="2910"/>
      <c r="AA41" s="2910"/>
      <c r="AB41" s="2910"/>
      <c r="AC41" s="2910"/>
      <c r="AD41" s="2910"/>
      <c r="AE41" s="2910"/>
      <c r="AF41" s="2910"/>
      <c r="AG41" s="2910"/>
      <c r="AH41" s="2910"/>
      <c r="AI41" s="2910"/>
      <c r="AJ41" s="2910"/>
      <c r="AK41" s="2910"/>
      <c r="AL41" s="2910"/>
      <c r="AM41" s="2910"/>
      <c r="AN41" s="2910"/>
      <c r="AO41" s="2911"/>
      <c r="AP41" s="323"/>
      <c r="AS41" s="89"/>
    </row>
    <row r="42" spans="1:45" ht="50.1" customHeight="1">
      <c r="A42" s="2909"/>
      <c r="B42" s="2910"/>
      <c r="C42" s="2910"/>
      <c r="D42" s="2910"/>
      <c r="E42" s="2910"/>
      <c r="F42" s="2910"/>
      <c r="G42" s="2910"/>
      <c r="H42" s="2910"/>
      <c r="I42" s="2910"/>
      <c r="J42" s="2910"/>
      <c r="K42" s="2910"/>
      <c r="L42" s="2910"/>
      <c r="M42" s="2910"/>
      <c r="N42" s="2910"/>
      <c r="O42" s="2910"/>
      <c r="P42" s="2910"/>
      <c r="Q42" s="2910"/>
      <c r="R42" s="2910"/>
      <c r="S42" s="2910"/>
      <c r="T42" s="2910"/>
      <c r="U42" s="2910"/>
      <c r="V42" s="2910"/>
      <c r="W42" s="2910"/>
      <c r="X42" s="2910"/>
      <c r="Y42" s="2910"/>
      <c r="Z42" s="2910"/>
      <c r="AA42" s="2910"/>
      <c r="AB42" s="2910"/>
      <c r="AC42" s="2910"/>
      <c r="AD42" s="2910"/>
      <c r="AE42" s="2910"/>
      <c r="AF42" s="2910"/>
      <c r="AG42" s="2910"/>
      <c r="AH42" s="2910"/>
      <c r="AI42" s="2910"/>
      <c r="AJ42" s="2910"/>
      <c r="AK42" s="2910"/>
      <c r="AL42" s="2910"/>
      <c r="AM42" s="2910"/>
      <c r="AN42" s="2910"/>
      <c r="AO42" s="2911"/>
      <c r="AP42" s="322"/>
      <c r="AS42" s="89"/>
    </row>
    <row r="43" spans="1:45" ht="45" customHeight="1">
      <c r="A43" s="2909"/>
      <c r="B43" s="2910"/>
      <c r="C43" s="2910"/>
      <c r="D43" s="2910"/>
      <c r="E43" s="2910"/>
      <c r="F43" s="2910"/>
      <c r="G43" s="2910"/>
      <c r="H43" s="2910"/>
      <c r="I43" s="2910"/>
      <c r="J43" s="2910"/>
      <c r="K43" s="2910"/>
      <c r="L43" s="2910"/>
      <c r="M43" s="2910"/>
      <c r="N43" s="2910"/>
      <c r="O43" s="2910"/>
      <c r="P43" s="2910"/>
      <c r="Q43" s="2910"/>
      <c r="R43" s="2910"/>
      <c r="S43" s="2910"/>
      <c r="T43" s="2910"/>
      <c r="U43" s="2910"/>
      <c r="V43" s="2910"/>
      <c r="W43" s="2910"/>
      <c r="X43" s="2910"/>
      <c r="Y43" s="2910"/>
      <c r="Z43" s="2910"/>
      <c r="AA43" s="2910"/>
      <c r="AB43" s="2910"/>
      <c r="AC43" s="2910"/>
      <c r="AD43" s="2910"/>
      <c r="AE43" s="2910"/>
      <c r="AF43" s="2910"/>
      <c r="AG43" s="2910"/>
      <c r="AH43" s="2910"/>
      <c r="AI43" s="2910"/>
      <c r="AJ43" s="2910"/>
      <c r="AK43" s="2910"/>
      <c r="AL43" s="2910"/>
      <c r="AM43" s="2910"/>
      <c r="AN43" s="2910"/>
      <c r="AO43" s="2911"/>
      <c r="AP43" s="321"/>
      <c r="AS43" s="89"/>
    </row>
    <row r="44" spans="1:45" ht="30" customHeight="1" thickBot="1">
      <c r="A44" s="2912"/>
      <c r="B44" s="2913"/>
      <c r="C44" s="2913"/>
      <c r="D44" s="2913"/>
      <c r="E44" s="2913"/>
      <c r="F44" s="2913"/>
      <c r="G44" s="2913"/>
      <c r="H44" s="2913"/>
      <c r="I44" s="2913"/>
      <c r="J44" s="2913"/>
      <c r="K44" s="2913"/>
      <c r="L44" s="2913"/>
      <c r="M44" s="2913"/>
      <c r="N44" s="2913"/>
      <c r="O44" s="2913"/>
      <c r="P44" s="2913"/>
      <c r="Q44" s="2913"/>
      <c r="R44" s="2913"/>
      <c r="S44" s="2913"/>
      <c r="T44" s="2913"/>
      <c r="U44" s="2913"/>
      <c r="V44" s="2913"/>
      <c r="W44" s="2913"/>
      <c r="X44" s="2913"/>
      <c r="Y44" s="2913"/>
      <c r="Z44" s="2913"/>
      <c r="AA44" s="2913"/>
      <c r="AB44" s="2913"/>
      <c r="AC44" s="2913"/>
      <c r="AD44" s="2913"/>
      <c r="AE44" s="2913"/>
      <c r="AF44" s="2913"/>
      <c r="AG44" s="2913"/>
      <c r="AH44" s="2913"/>
      <c r="AI44" s="2913"/>
      <c r="AJ44" s="2913"/>
      <c r="AK44" s="2913"/>
      <c r="AL44" s="2913"/>
      <c r="AM44" s="2913"/>
      <c r="AN44" s="2913"/>
      <c r="AO44" s="2914"/>
      <c r="AP44" s="321"/>
      <c r="AQ44" s="90"/>
      <c r="AR44" s="90"/>
      <c r="AS44" s="89"/>
    </row>
    <row r="45" spans="1:45" ht="45" customHeight="1" thickBot="1">
      <c r="A45" s="2915" t="s">
        <v>110</v>
      </c>
      <c r="B45" s="75" t="s">
        <v>111</v>
      </c>
      <c r="C45" s="1353"/>
      <c r="D45" s="1341" t="s">
        <v>403</v>
      </c>
      <c r="E45" s="1353"/>
      <c r="F45" s="320" t="s">
        <v>321</v>
      </c>
      <c r="G45" s="76" t="s">
        <v>112</v>
      </c>
      <c r="H45" s="2883"/>
      <c r="I45" s="2918"/>
      <c r="J45" s="2918"/>
      <c r="K45" s="2918"/>
      <c r="L45" s="2918"/>
      <c r="M45" s="2918"/>
      <c r="N45" s="2918"/>
      <c r="O45" s="2918"/>
      <c r="P45" s="2918"/>
      <c r="Q45" s="2918"/>
      <c r="R45" s="2918" t="s">
        <v>376</v>
      </c>
      <c r="S45" s="2918"/>
      <c r="T45" s="2918"/>
      <c r="U45" s="2918"/>
      <c r="V45" s="2918"/>
      <c r="W45" s="2918"/>
      <c r="X45" s="2918"/>
      <c r="Y45" s="2918"/>
      <c r="Z45" s="2918"/>
      <c r="AA45" s="2918"/>
      <c r="AB45" s="2918" t="s">
        <v>377</v>
      </c>
      <c r="AC45" s="2918"/>
      <c r="AD45" s="2918"/>
      <c r="AE45" s="2918"/>
      <c r="AF45" s="2918"/>
      <c r="AG45" s="2918"/>
      <c r="AH45" s="2918"/>
      <c r="AI45" s="2918"/>
      <c r="AJ45" s="2918"/>
      <c r="AK45" s="2918"/>
      <c r="AL45" s="2918" t="s">
        <v>129</v>
      </c>
      <c r="AM45" s="2918"/>
      <c r="AN45" s="2918"/>
      <c r="AO45" s="2924"/>
      <c r="AP45" s="47"/>
      <c r="AS45" s="89"/>
    </row>
    <row r="46" spans="1:45" ht="45" customHeight="1" thickBot="1">
      <c r="A46" s="2916"/>
      <c r="B46" s="75" t="s">
        <v>113</v>
      </c>
      <c r="C46" s="1353"/>
      <c r="D46" s="1341" t="s">
        <v>403</v>
      </c>
      <c r="E46" s="1353"/>
      <c r="F46" s="320" t="s">
        <v>321</v>
      </c>
      <c r="G46" s="76" t="s">
        <v>114</v>
      </c>
      <c r="H46" s="2883" t="s">
        <v>1184</v>
      </c>
      <c r="I46" s="2918"/>
      <c r="J46" s="2918"/>
      <c r="K46" s="2918"/>
      <c r="L46" s="2918"/>
      <c r="M46" s="2918"/>
      <c r="N46" s="2918"/>
      <c r="O46" s="2918"/>
      <c r="P46" s="2918"/>
      <c r="Q46" s="2918"/>
      <c r="R46" s="2918" t="s">
        <v>376</v>
      </c>
      <c r="S46" s="2918"/>
      <c r="T46" s="2918"/>
      <c r="U46" s="2918"/>
      <c r="V46" s="2918"/>
      <c r="W46" s="2918"/>
      <c r="X46" s="2918"/>
      <c r="Y46" s="2918"/>
      <c r="Z46" s="2918"/>
      <c r="AA46" s="2918"/>
      <c r="AB46" s="2918" t="s">
        <v>377</v>
      </c>
      <c r="AC46" s="2918"/>
      <c r="AD46" s="2918"/>
      <c r="AE46" s="2918"/>
      <c r="AF46" s="2918"/>
      <c r="AG46" s="2918"/>
      <c r="AH46" s="2918"/>
      <c r="AI46" s="2918"/>
      <c r="AJ46" s="2918"/>
      <c r="AK46" s="2918"/>
      <c r="AL46" s="2918" t="s">
        <v>129</v>
      </c>
      <c r="AM46" s="2918"/>
      <c r="AN46" s="2918"/>
      <c r="AO46" s="2924"/>
      <c r="AP46" s="47"/>
      <c r="AS46" s="89"/>
    </row>
    <row r="47" spans="1:45" ht="45" customHeight="1" thickBot="1">
      <c r="A47" s="2916"/>
      <c r="B47" s="77" t="s">
        <v>115</v>
      </c>
      <c r="C47" s="2883" t="s">
        <v>402</v>
      </c>
      <c r="D47" s="2918"/>
      <c r="E47" s="2919"/>
      <c r="F47" s="2919"/>
      <c r="G47" s="2919"/>
      <c r="H47" s="2919"/>
      <c r="I47" s="2919"/>
      <c r="J47" s="2919"/>
      <c r="K47" s="2919"/>
      <c r="L47" s="2919"/>
      <c r="M47" s="2918" t="s">
        <v>1185</v>
      </c>
      <c r="N47" s="2918"/>
      <c r="O47" s="2918"/>
      <c r="P47" s="2918"/>
      <c r="Q47" s="2918"/>
      <c r="R47" s="2919"/>
      <c r="S47" s="2919"/>
      <c r="T47" s="2919"/>
      <c r="U47" s="2919"/>
      <c r="V47" s="2919"/>
      <c r="W47" s="2919"/>
      <c r="X47" s="2919"/>
      <c r="Y47" s="2919"/>
      <c r="Z47" s="2919"/>
      <c r="AA47" s="2919"/>
      <c r="AB47" s="2919"/>
      <c r="AC47" s="2919"/>
      <c r="AD47" s="2919"/>
      <c r="AE47" s="2919"/>
      <c r="AF47" s="2919"/>
      <c r="AG47" s="2919"/>
      <c r="AH47" s="2919"/>
      <c r="AI47" s="2919"/>
      <c r="AJ47" s="2919"/>
      <c r="AK47" s="2919"/>
      <c r="AL47" s="2919"/>
      <c r="AM47" s="2919"/>
      <c r="AN47" s="2919"/>
      <c r="AO47" s="2920"/>
      <c r="AP47" s="47"/>
    </row>
    <row r="48" spans="1:45" ht="58.5" customHeight="1" thickBot="1">
      <c r="A48" s="2917"/>
      <c r="B48" s="78" t="s">
        <v>116</v>
      </c>
      <c r="C48" s="2921"/>
      <c r="D48" s="2922"/>
      <c r="E48" s="2922"/>
      <c r="F48" s="2922"/>
      <c r="G48" s="2922"/>
      <c r="H48" s="2922"/>
      <c r="I48" s="2922"/>
      <c r="J48" s="2922"/>
      <c r="K48" s="2922"/>
      <c r="L48" s="2922"/>
      <c r="M48" s="2922"/>
      <c r="N48" s="2922"/>
      <c r="O48" s="2922"/>
      <c r="P48" s="2922"/>
      <c r="Q48" s="2922"/>
      <c r="R48" s="2922"/>
      <c r="S48" s="2922"/>
      <c r="T48" s="2922"/>
      <c r="U48" s="2922"/>
      <c r="V48" s="2922"/>
      <c r="W48" s="2922"/>
      <c r="X48" s="2922"/>
      <c r="Y48" s="2922"/>
      <c r="Z48" s="2922"/>
      <c r="AA48" s="2922"/>
      <c r="AB48" s="2922"/>
      <c r="AC48" s="2922"/>
      <c r="AD48" s="2922"/>
      <c r="AE48" s="2922"/>
      <c r="AF48" s="2922"/>
      <c r="AG48" s="2922"/>
      <c r="AH48" s="2922"/>
      <c r="AI48" s="2922"/>
      <c r="AJ48" s="2922"/>
      <c r="AK48" s="2922"/>
      <c r="AL48" s="2922"/>
      <c r="AM48" s="2922"/>
      <c r="AN48" s="2922"/>
      <c r="AO48" s="2923"/>
      <c r="AP48" s="47"/>
    </row>
  </sheetData>
  <mergeCells count="164">
    <mergeCell ref="A2:AO2"/>
    <mergeCell ref="H3:M3"/>
    <mergeCell ref="N3:S3"/>
    <mergeCell ref="U3:Z3"/>
    <mergeCell ref="AA3:AF3"/>
    <mergeCell ref="AG3:AL3"/>
    <mergeCell ref="AM3:AO3"/>
    <mergeCell ref="A6:AO6"/>
    <mergeCell ref="H7:M7"/>
    <mergeCell ref="N7:S7"/>
    <mergeCell ref="U7:Z7"/>
    <mergeCell ref="AA7:AF7"/>
    <mergeCell ref="AG7:AL7"/>
    <mergeCell ref="AM7:AO7"/>
    <mergeCell ref="C4:G4"/>
    <mergeCell ref="H4:Q4"/>
    <mergeCell ref="R4:AO4"/>
    <mergeCell ref="H5:M5"/>
    <mergeCell ref="N5:S5"/>
    <mergeCell ref="U5:Z5"/>
    <mergeCell ref="AA5:AF5"/>
    <mergeCell ref="AG5:AL5"/>
    <mergeCell ref="AM5:AO5"/>
    <mergeCell ref="B13:AO13"/>
    <mergeCell ref="A14:AO14"/>
    <mergeCell ref="H15:M15"/>
    <mergeCell ref="N15:S15"/>
    <mergeCell ref="U15:Z15"/>
    <mergeCell ref="AA15:AF15"/>
    <mergeCell ref="AG15:AL15"/>
    <mergeCell ref="AM15:AO15"/>
    <mergeCell ref="B8:AO8"/>
    <mergeCell ref="A9:B9"/>
    <mergeCell ref="C9:G9"/>
    <mergeCell ref="A10:AO10"/>
    <mergeCell ref="A11:AO11"/>
    <mergeCell ref="A12:AM12"/>
    <mergeCell ref="B19:AM19"/>
    <mergeCell ref="A20:AO20"/>
    <mergeCell ref="A21:AO21"/>
    <mergeCell ref="B22:AO22"/>
    <mergeCell ref="B23:AO23"/>
    <mergeCell ref="B24:AO24"/>
    <mergeCell ref="B16:AO16"/>
    <mergeCell ref="A17:AO17"/>
    <mergeCell ref="A18:B18"/>
    <mergeCell ref="C18:G18"/>
    <mergeCell ref="H18:U18"/>
    <mergeCell ref="W18:AO18"/>
    <mergeCell ref="AL25:AO25"/>
    <mergeCell ref="B26:G26"/>
    <mergeCell ref="H26:I26"/>
    <mergeCell ref="J26:L26"/>
    <mergeCell ref="M26:N26"/>
    <mergeCell ref="O26:Q26"/>
    <mergeCell ref="R26:S26"/>
    <mergeCell ref="T26:V26"/>
    <mergeCell ref="W26:X26"/>
    <mergeCell ref="Y26:AA26"/>
    <mergeCell ref="H25:L25"/>
    <mergeCell ref="M25:Q25"/>
    <mergeCell ref="R25:V25"/>
    <mergeCell ref="W25:AA25"/>
    <mergeCell ref="AB25:AF25"/>
    <mergeCell ref="AG25:AK25"/>
    <mergeCell ref="AB26:AC26"/>
    <mergeCell ref="AD26:AF26"/>
    <mergeCell ref="AG26:AH26"/>
    <mergeCell ref="AI26:AK26"/>
    <mergeCell ref="A27:A32"/>
    <mergeCell ref="B27:G27"/>
    <mergeCell ref="H27:L27"/>
    <mergeCell ref="M27:Q27"/>
    <mergeCell ref="R27:V27"/>
    <mergeCell ref="W27:AA27"/>
    <mergeCell ref="AB27:AF27"/>
    <mergeCell ref="AG27:AK27"/>
    <mergeCell ref="B28:G28"/>
    <mergeCell ref="H28:L28"/>
    <mergeCell ref="M28:Q28"/>
    <mergeCell ref="R28:V28"/>
    <mergeCell ref="W28:AA28"/>
    <mergeCell ref="AB28:AF28"/>
    <mergeCell ref="AG28:AK28"/>
    <mergeCell ref="AG29:AK29"/>
    <mergeCell ref="B30:G30"/>
    <mergeCell ref="H30:L30"/>
    <mergeCell ref="M30:Q30"/>
    <mergeCell ref="R30:V30"/>
    <mergeCell ref="W30:AA30"/>
    <mergeCell ref="AB30:AF30"/>
    <mergeCell ref="AG30:AK30"/>
    <mergeCell ref="B29:G29"/>
    <mergeCell ref="H29:L29"/>
    <mergeCell ref="M29:Q29"/>
    <mergeCell ref="R29:V29"/>
    <mergeCell ref="W29:AA29"/>
    <mergeCell ref="AB29:AF29"/>
    <mergeCell ref="AG31:AK31"/>
    <mergeCell ref="B32:G32"/>
    <mergeCell ref="H32:L32"/>
    <mergeCell ref="M32:Q32"/>
    <mergeCell ref="R32:V32"/>
    <mergeCell ref="W32:AA32"/>
    <mergeCell ref="AB32:AF32"/>
    <mergeCell ref="AG32:AK32"/>
    <mergeCell ref="B31:G31"/>
    <mergeCell ref="H31:L31"/>
    <mergeCell ref="M31:Q31"/>
    <mergeCell ref="R31:V31"/>
    <mergeCell ref="W31:AA31"/>
    <mergeCell ref="AB31:AF31"/>
    <mergeCell ref="A33:A36"/>
    <mergeCell ref="B33:G33"/>
    <mergeCell ref="H33:L33"/>
    <mergeCell ref="M33:Q33"/>
    <mergeCell ref="R33:V33"/>
    <mergeCell ref="W33:AA33"/>
    <mergeCell ref="B35:G35"/>
    <mergeCell ref="H35:L35"/>
    <mergeCell ref="M35:Q35"/>
    <mergeCell ref="R35:V35"/>
    <mergeCell ref="W35:AA35"/>
    <mergeCell ref="AB33:AF33"/>
    <mergeCell ref="AG33:AK33"/>
    <mergeCell ref="B34:G34"/>
    <mergeCell ref="H34:L34"/>
    <mergeCell ref="M34:Q34"/>
    <mergeCell ref="R34:V34"/>
    <mergeCell ref="W34:AA34"/>
    <mergeCell ref="AB34:AF34"/>
    <mergeCell ref="AG34:AK34"/>
    <mergeCell ref="AB35:AF35"/>
    <mergeCell ref="AG35:AK35"/>
    <mergeCell ref="B36:G36"/>
    <mergeCell ref="H36:L36"/>
    <mergeCell ref="M36:Q36"/>
    <mergeCell ref="R36:V36"/>
    <mergeCell ref="W36:AA36"/>
    <mergeCell ref="AB36:AF36"/>
    <mergeCell ref="AG36:AK36"/>
    <mergeCell ref="A37:AO37"/>
    <mergeCell ref="A38:AO38"/>
    <mergeCell ref="A39:AO44"/>
    <mergeCell ref="A45:A48"/>
    <mergeCell ref="H45:L45"/>
    <mergeCell ref="M45:Q45"/>
    <mergeCell ref="R45:V45"/>
    <mergeCell ref="W45:AA45"/>
    <mergeCell ref="AB45:AF45"/>
    <mergeCell ref="AG45:AK45"/>
    <mergeCell ref="C47:D47"/>
    <mergeCell ref="E47:L47"/>
    <mergeCell ref="M47:Q47"/>
    <mergeCell ref="R47:AO47"/>
    <mergeCell ref="C48:AO48"/>
    <mergeCell ref="AL45:AO45"/>
    <mergeCell ref="H46:L46"/>
    <mergeCell ref="M46:Q46"/>
    <mergeCell ref="R46:V46"/>
    <mergeCell ref="W46:AA46"/>
    <mergeCell ref="AB46:AF46"/>
    <mergeCell ref="AG46:AK46"/>
    <mergeCell ref="AL46:AO46"/>
  </mergeCells>
  <phoneticPr fontId="53"/>
  <conditionalFormatting sqref="C9 A8 A22:A24 H26 H27:AK32 C18 W18">
    <cfRule type="cellIs" dxfId="136" priority="22" stopIfTrue="1" operator="equal">
      <formula>""</formula>
    </cfRule>
  </conditionalFormatting>
  <conditionalFormatting sqref="A39:AO44">
    <cfRule type="cellIs" dxfId="135" priority="21" stopIfTrue="1" operator="equal">
      <formula>""</formula>
    </cfRule>
  </conditionalFormatting>
  <conditionalFormatting sqref="H33:L33">
    <cfRule type="cellIs" dxfId="134" priority="20" stopIfTrue="1" operator="equal">
      <formula>""</formula>
    </cfRule>
  </conditionalFormatting>
  <conditionalFormatting sqref="M33:AK36">
    <cfRule type="cellIs" dxfId="133" priority="19" stopIfTrue="1" operator="equal">
      <formula>""</formula>
    </cfRule>
  </conditionalFormatting>
  <conditionalFormatting sqref="H34:L36">
    <cfRule type="cellIs" dxfId="132" priority="18" stopIfTrue="1" operator="equal">
      <formula>""</formula>
    </cfRule>
  </conditionalFormatting>
  <conditionalFormatting sqref="C45">
    <cfRule type="expression" dxfId="131" priority="17" stopIfTrue="1">
      <formula>($C$45="")*($E$45="")</formula>
    </cfRule>
  </conditionalFormatting>
  <conditionalFormatting sqref="E45">
    <cfRule type="expression" dxfId="130" priority="16" stopIfTrue="1">
      <formula>($C$45="")*($E$45="")</formula>
    </cfRule>
  </conditionalFormatting>
  <conditionalFormatting sqref="M45:Q45">
    <cfRule type="cellIs" dxfId="129" priority="15" stopIfTrue="1" operator="equal">
      <formula>(COUNTIF($C$45,"○")&lt;1)</formula>
    </cfRule>
  </conditionalFormatting>
  <conditionalFormatting sqref="W45:AA45">
    <cfRule type="cellIs" dxfId="128" priority="14" stopIfTrue="1" operator="equal">
      <formula>(COUNTIF($C$45,"○")&lt;1)</formula>
    </cfRule>
  </conditionalFormatting>
  <conditionalFormatting sqref="AG45:AK45">
    <cfRule type="cellIs" dxfId="127" priority="13" stopIfTrue="1" operator="equal">
      <formula>(COUNTIF($C$45,"○")&lt;1)</formula>
    </cfRule>
  </conditionalFormatting>
  <conditionalFormatting sqref="C46">
    <cfRule type="expression" dxfId="126" priority="12" stopIfTrue="1">
      <formula>($C$46="")*($E$46="")</formula>
    </cfRule>
  </conditionalFormatting>
  <conditionalFormatting sqref="E46">
    <cfRule type="expression" dxfId="125" priority="11" stopIfTrue="1">
      <formula>($C$46="")*($E$46="")</formula>
    </cfRule>
  </conditionalFormatting>
  <conditionalFormatting sqref="M46:Q46">
    <cfRule type="cellIs" dxfId="124" priority="10" stopIfTrue="1" operator="equal">
      <formula>(COUNTIF($C$46,"○")&lt;1)</formula>
    </cfRule>
  </conditionalFormatting>
  <conditionalFormatting sqref="W46:AA46">
    <cfRule type="cellIs" dxfId="123" priority="9" stopIfTrue="1" operator="equal">
      <formula>(COUNTIF($C$46,"○")&lt;1)</formula>
    </cfRule>
  </conditionalFormatting>
  <conditionalFormatting sqref="AG46:AK46">
    <cfRule type="cellIs" dxfId="122" priority="8" stopIfTrue="1" operator="equal">
      <formula>(COUNTIF($C$46,"○")&lt;1)</formula>
    </cfRule>
  </conditionalFormatting>
  <conditionalFormatting sqref="E47:L47">
    <cfRule type="cellIs" dxfId="121" priority="7" stopIfTrue="1" operator="equal">
      <formula>(COUNTIF($C$45,"○")&lt;1)</formula>
    </cfRule>
  </conditionalFormatting>
  <conditionalFormatting sqref="R47:AO47">
    <cfRule type="cellIs" dxfId="120" priority="6" stopIfTrue="1" operator="equal">
      <formula>(COUNTIF($C$45,"○")&lt;1)</formula>
    </cfRule>
  </conditionalFormatting>
  <conditionalFormatting sqref="C48:AO48">
    <cfRule type="cellIs" dxfId="119" priority="5" stopIfTrue="1" operator="equal">
      <formula>(COUNTIF($C$45,"○")&lt;1)</formula>
    </cfRule>
  </conditionalFormatting>
  <conditionalFormatting sqref="M26">
    <cfRule type="cellIs" dxfId="118" priority="4" stopIfTrue="1" operator="equal">
      <formula>""</formula>
    </cfRule>
  </conditionalFormatting>
  <conditionalFormatting sqref="R26 W26 AB26 AG26">
    <cfRule type="cellIs" dxfId="117" priority="3" stopIfTrue="1" operator="equal">
      <formula>""</formula>
    </cfRule>
  </conditionalFormatting>
  <conditionalFormatting sqref="A13 A16">
    <cfRule type="cellIs" dxfId="116" priority="1" stopIfTrue="1" operator="equal">
      <formula>""</formula>
    </cfRule>
  </conditionalFormatting>
  <dataValidations count="5">
    <dataValidation imeMode="off" allowBlank="1" showInputMessage="1" showErrorMessage="1" sqref="AG45:AK46 M45:Q46 W45:AA46 AB26 J26:K26 H26 M26 O26:P26 T26 Y26 AD26:AE26 AI26:AJ26 AG26 R26 W26 W18:AO18"/>
    <dataValidation imeMode="hiragana" allowBlank="1" showInputMessage="1" showErrorMessage="1" sqref="A39:AO44 E47:H47 R47:AO47 C48:AO48 C18:G18 C9 C15:G15"/>
    <dataValidation type="list" allowBlank="1" showInputMessage="1" showErrorMessage="1" sqref="C45:C46 E45:E46 H27:AK36">
      <formula1>"○"</formula1>
    </dataValidation>
    <dataValidation type="list" allowBlank="1" showInputMessage="1" showErrorMessage="1" sqref="A8 A22:A24 A13 A16">
      <formula1>"✔"</formula1>
    </dataValidation>
    <dataValidation type="list" showInputMessage="1" showErrorMessage="1" sqref="H45:L45">
      <formula1>"令和,平成"</formula1>
    </dataValidation>
  </dataValidations>
  <printOptions horizontalCentered="1"/>
  <pageMargins left="0.19685039370078741" right="0.19685039370078741" top="0.19685039370078741" bottom="0.19685039370078741" header="0.19685039370078741" footer="0.11811023622047245"/>
  <pageSetup paperSize="9" scale="50" orientation="portrait" cellComments="asDisplayed" r:id="rId1"/>
  <headerFooter scaleWithDoc="0">
    <oddFooter>&amp;R東京支部7月開講コース</oddFooter>
  </headerFooter>
  <colBreaks count="1" manualBreakCount="1">
    <brk id="44"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Q46"/>
  <sheetViews>
    <sheetView view="pageBreakPreview" zoomScale="60" zoomScaleNormal="55" workbookViewId="0">
      <selection activeCell="C14" sqref="C14:E14"/>
    </sheetView>
  </sheetViews>
  <sheetFormatPr defaultRowHeight="13.5"/>
  <cols>
    <col min="1" max="1" width="4.25" customWidth="1"/>
    <col min="2" max="2" width="13" customWidth="1"/>
    <col min="3" max="3" width="20.875" customWidth="1"/>
    <col min="4" max="4" width="13.375" customWidth="1"/>
    <col min="5" max="13" width="6.125" customWidth="1"/>
    <col min="14" max="14" width="6.5" customWidth="1"/>
    <col min="15" max="15" width="50.875" customWidth="1"/>
    <col min="16" max="17" width="0" hidden="1" customWidth="1"/>
  </cols>
  <sheetData>
    <row r="1" spans="1:17" ht="24" customHeight="1">
      <c r="A1" s="1012"/>
      <c r="B1" s="1012"/>
      <c r="C1" s="1012"/>
      <c r="D1" s="1012"/>
      <c r="E1" s="1012"/>
      <c r="F1" s="1012"/>
      <c r="G1" s="1012"/>
      <c r="H1" s="1012"/>
      <c r="I1" s="1012"/>
      <c r="J1" s="1012"/>
      <c r="K1" s="1012"/>
      <c r="L1" s="1012"/>
      <c r="M1" s="1012"/>
      <c r="N1" s="1012"/>
      <c r="O1" s="1142" t="s">
        <v>1097</v>
      </c>
      <c r="Q1" s="37" t="s">
        <v>774</v>
      </c>
    </row>
    <row r="2" spans="1:17" ht="48" customHeight="1">
      <c r="A2" s="3007" t="s">
        <v>1005</v>
      </c>
      <c r="B2" s="3007"/>
      <c r="C2" s="3007"/>
      <c r="D2" s="3007"/>
      <c r="E2" s="3007"/>
      <c r="F2" s="3007"/>
      <c r="G2" s="3007"/>
      <c r="H2" s="3007"/>
      <c r="I2" s="3007"/>
      <c r="J2" s="3007"/>
      <c r="K2" s="3007"/>
      <c r="L2" s="3007"/>
      <c r="M2" s="3007"/>
      <c r="N2" s="3007"/>
      <c r="O2" s="3007"/>
    </row>
    <row r="3" spans="1:17" ht="26.25" customHeight="1">
      <c r="A3" s="1013"/>
      <c r="B3" s="3008" t="s">
        <v>84</v>
      </c>
      <c r="C3" s="3008"/>
      <c r="D3" s="3009" t="str">
        <f>IF(様式1!L10="","",様式1!L10)</f>
        <v/>
      </c>
      <c r="E3" s="3009"/>
      <c r="F3" s="3009"/>
      <c r="G3" s="3009"/>
      <c r="H3" s="3009"/>
      <c r="I3" s="3009"/>
      <c r="J3" s="3009"/>
      <c r="K3" s="3008" t="s">
        <v>606</v>
      </c>
      <c r="L3" s="3008"/>
      <c r="M3" s="3008"/>
      <c r="N3" s="3008"/>
      <c r="O3" s="1362" t="str">
        <f>IF(様式1!G35="","",様式1!G35)</f>
        <v/>
      </c>
    </row>
    <row r="4" spans="1:17" ht="15.75" customHeight="1">
      <c r="A4" s="1012"/>
      <c r="B4" s="1012"/>
      <c r="C4" s="1012"/>
      <c r="D4" s="1012"/>
      <c r="E4" s="1012"/>
      <c r="F4" s="1012"/>
      <c r="G4" s="1012"/>
      <c r="H4" s="1012"/>
      <c r="I4" s="1012"/>
      <c r="J4" s="1012"/>
      <c r="K4" s="1012"/>
      <c r="L4" s="1012"/>
      <c r="M4" s="1012"/>
      <c r="N4" s="1012"/>
      <c r="O4" s="1012"/>
    </row>
    <row r="5" spans="1:17" ht="24.95" customHeight="1">
      <c r="A5" s="1015" t="s">
        <v>1002</v>
      </c>
      <c r="B5" s="3002" t="s">
        <v>1006</v>
      </c>
      <c r="C5" s="3003"/>
      <c r="D5" s="3002" t="s">
        <v>1007</v>
      </c>
      <c r="E5" s="3004"/>
      <c r="F5" s="3004"/>
      <c r="G5" s="3004"/>
      <c r="H5" s="3004"/>
      <c r="I5" s="3004"/>
      <c r="J5" s="3004"/>
      <c r="K5" s="3004"/>
      <c r="L5" s="3004"/>
      <c r="M5" s="3003"/>
      <c r="N5" s="3002" t="s">
        <v>1008</v>
      </c>
      <c r="O5" s="3003"/>
    </row>
    <row r="6" spans="1:17" ht="54.95" customHeight="1">
      <c r="A6" s="3011">
        <v>1</v>
      </c>
      <c r="B6" s="2992"/>
      <c r="C6" s="2056"/>
      <c r="D6" s="2994"/>
      <c r="E6" s="2995"/>
      <c r="F6" s="2995"/>
      <c r="G6" s="2995"/>
      <c r="H6" s="2995"/>
      <c r="I6" s="2995"/>
      <c r="J6" s="2995"/>
      <c r="K6" s="2995"/>
      <c r="L6" s="2995"/>
      <c r="M6" s="2996"/>
      <c r="N6" s="2992"/>
      <c r="O6" s="2056"/>
    </row>
    <row r="7" spans="1:17" ht="24.95" customHeight="1">
      <c r="A7" s="2987"/>
      <c r="B7" s="2993"/>
      <c r="C7" s="2058"/>
      <c r="D7" s="1017" t="s">
        <v>1003</v>
      </c>
      <c r="E7" s="2997"/>
      <c r="F7" s="2998"/>
      <c r="G7" s="2998"/>
      <c r="H7" s="2998"/>
      <c r="I7" s="2999" t="s">
        <v>258</v>
      </c>
      <c r="J7" s="3000"/>
      <c r="K7" s="2997"/>
      <c r="L7" s="2998"/>
      <c r="M7" s="3001"/>
      <c r="N7" s="2993"/>
      <c r="O7" s="2058"/>
    </row>
    <row r="8" spans="1:17" ht="24.95" customHeight="1">
      <c r="A8" s="2987"/>
      <c r="B8" s="3002" t="s">
        <v>1009</v>
      </c>
      <c r="C8" s="3003"/>
      <c r="D8" s="3002" t="s">
        <v>1010</v>
      </c>
      <c r="E8" s="3004"/>
      <c r="F8" s="3004"/>
      <c r="G8" s="3004"/>
      <c r="H8" s="3004"/>
      <c r="I8" s="3004"/>
      <c r="J8" s="3004"/>
      <c r="K8" s="3004"/>
      <c r="L8" s="3004"/>
      <c r="M8" s="3003"/>
      <c r="N8" s="3002" t="s">
        <v>135</v>
      </c>
      <c r="O8" s="3003"/>
    </row>
    <row r="9" spans="1:17" ht="35.1" customHeight="1">
      <c r="A9" s="2987"/>
      <c r="B9" s="1016" t="s">
        <v>1011</v>
      </c>
      <c r="C9" s="1086"/>
      <c r="D9" s="1018" t="s">
        <v>118</v>
      </c>
      <c r="E9" s="2973" t="s">
        <v>1012</v>
      </c>
      <c r="F9" s="2974"/>
      <c r="G9" s="2974"/>
      <c r="H9" s="2974"/>
      <c r="I9" s="1085"/>
      <c r="J9" s="1989" t="s">
        <v>1004</v>
      </c>
      <c r="K9" s="1989"/>
      <c r="L9" s="1989"/>
      <c r="M9" s="2975"/>
      <c r="N9" s="2984"/>
      <c r="O9" s="2976" t="s">
        <v>1013</v>
      </c>
    </row>
    <row r="10" spans="1:17" ht="35.1" customHeight="1">
      <c r="A10" s="2987"/>
      <c r="B10" s="1016" t="s">
        <v>1014</v>
      </c>
      <c r="C10" s="1443"/>
      <c r="D10" s="1444" t="s">
        <v>90</v>
      </c>
      <c r="E10" s="3010"/>
      <c r="F10" s="2979"/>
      <c r="G10" s="2979"/>
      <c r="H10" s="2979"/>
      <c r="I10" s="1022" t="s">
        <v>475</v>
      </c>
      <c r="J10" s="2979"/>
      <c r="K10" s="2979"/>
      <c r="L10" s="2979"/>
      <c r="M10" s="2980"/>
      <c r="N10" s="2135"/>
      <c r="O10" s="2977"/>
    </row>
    <row r="11" spans="1:17" ht="35.1" customHeight="1">
      <c r="A11" s="2987"/>
      <c r="B11" s="1016" t="s">
        <v>1015</v>
      </c>
      <c r="C11" s="1453"/>
      <c r="D11" s="1454" t="s">
        <v>91</v>
      </c>
      <c r="E11" s="1455"/>
      <c r="F11" s="1022" t="s">
        <v>1016</v>
      </c>
      <c r="G11" s="1087"/>
      <c r="H11" s="1022" t="s">
        <v>80</v>
      </c>
      <c r="I11" s="1022" t="s">
        <v>475</v>
      </c>
      <c r="J11" s="1087"/>
      <c r="K11" s="1022" t="s">
        <v>1016</v>
      </c>
      <c r="L11" s="1087"/>
      <c r="M11" s="1014" t="s">
        <v>80</v>
      </c>
      <c r="N11" s="2984"/>
      <c r="O11" s="2976" t="s">
        <v>1017</v>
      </c>
    </row>
    <row r="12" spans="1:17" ht="35.1" customHeight="1" thickBot="1">
      <c r="A12" s="2988"/>
      <c r="B12" s="3005"/>
      <c r="C12" s="3006"/>
      <c r="D12" s="1020" t="s">
        <v>1018</v>
      </c>
      <c r="E12" s="2982"/>
      <c r="F12" s="2983"/>
      <c r="G12" s="1021" t="s">
        <v>296</v>
      </c>
      <c r="H12" s="1021"/>
      <c r="I12" s="1021"/>
      <c r="J12" s="1021"/>
      <c r="K12" s="1021"/>
      <c r="L12" s="1021"/>
      <c r="M12" s="1011"/>
      <c r="N12" s="2985"/>
      <c r="O12" s="2981"/>
    </row>
    <row r="13" spans="1:17" ht="24.95" customHeight="1">
      <c r="A13" s="2986">
        <v>2</v>
      </c>
      <c r="B13" s="2989" t="s">
        <v>1006</v>
      </c>
      <c r="C13" s="2990"/>
      <c r="D13" s="2989" t="s">
        <v>1007</v>
      </c>
      <c r="E13" s="2991"/>
      <c r="F13" s="2991"/>
      <c r="G13" s="2991"/>
      <c r="H13" s="2991"/>
      <c r="I13" s="2991"/>
      <c r="J13" s="2991"/>
      <c r="K13" s="2991"/>
      <c r="L13" s="2991"/>
      <c r="M13" s="2990"/>
      <c r="N13" s="2989" t="s">
        <v>1008</v>
      </c>
      <c r="O13" s="2990"/>
    </row>
    <row r="14" spans="1:17" ht="54.95" customHeight="1">
      <c r="A14" s="2987"/>
      <c r="B14" s="2992"/>
      <c r="C14" s="2056"/>
      <c r="D14" s="2994"/>
      <c r="E14" s="2995"/>
      <c r="F14" s="2995"/>
      <c r="G14" s="2995"/>
      <c r="H14" s="2995"/>
      <c r="I14" s="2995"/>
      <c r="J14" s="2995"/>
      <c r="K14" s="2995"/>
      <c r="L14" s="2995"/>
      <c r="M14" s="2996"/>
      <c r="N14" s="2992"/>
      <c r="O14" s="2056"/>
    </row>
    <row r="15" spans="1:17" ht="24.95" customHeight="1">
      <c r="A15" s="2987"/>
      <c r="B15" s="2993"/>
      <c r="C15" s="2058"/>
      <c r="D15" s="1017" t="s">
        <v>1003</v>
      </c>
      <c r="E15" s="2997"/>
      <c r="F15" s="2998"/>
      <c r="G15" s="2998"/>
      <c r="H15" s="2998"/>
      <c r="I15" s="2999" t="s">
        <v>258</v>
      </c>
      <c r="J15" s="3000"/>
      <c r="K15" s="2997"/>
      <c r="L15" s="2998"/>
      <c r="M15" s="3001"/>
      <c r="N15" s="2993"/>
      <c r="O15" s="2058"/>
    </row>
    <row r="16" spans="1:17" ht="24.95" customHeight="1">
      <c r="A16" s="2987"/>
      <c r="B16" s="3002" t="s">
        <v>1009</v>
      </c>
      <c r="C16" s="3003"/>
      <c r="D16" s="3002" t="s">
        <v>1010</v>
      </c>
      <c r="E16" s="3004"/>
      <c r="F16" s="3004"/>
      <c r="G16" s="3004"/>
      <c r="H16" s="3004"/>
      <c r="I16" s="3004"/>
      <c r="J16" s="3004"/>
      <c r="K16" s="3004"/>
      <c r="L16" s="3004"/>
      <c r="M16" s="3003"/>
      <c r="N16" s="3002" t="s">
        <v>135</v>
      </c>
      <c r="O16" s="3003"/>
    </row>
    <row r="17" spans="1:15" ht="35.1" customHeight="1">
      <c r="A17" s="2987"/>
      <c r="B17" s="1016" t="s">
        <v>1011</v>
      </c>
      <c r="C17" s="1086"/>
      <c r="D17" s="1018" t="s">
        <v>118</v>
      </c>
      <c r="E17" s="2973" t="s">
        <v>1012</v>
      </c>
      <c r="F17" s="2974"/>
      <c r="G17" s="2974"/>
      <c r="H17" s="2974"/>
      <c r="I17" s="1085"/>
      <c r="J17" s="1989" t="s">
        <v>1004</v>
      </c>
      <c r="K17" s="1989"/>
      <c r="L17" s="1989"/>
      <c r="M17" s="2975"/>
      <c r="N17" s="2984"/>
      <c r="O17" s="2976" t="s">
        <v>1013</v>
      </c>
    </row>
    <row r="18" spans="1:15" ht="35.1" customHeight="1">
      <c r="A18" s="2987"/>
      <c r="B18" s="1016" t="s">
        <v>1014</v>
      </c>
      <c r="C18" s="1086"/>
      <c r="D18" s="1019" t="s">
        <v>90</v>
      </c>
      <c r="E18" s="2978"/>
      <c r="F18" s="2979"/>
      <c r="G18" s="2979"/>
      <c r="H18" s="2979"/>
      <c r="I18" s="1022" t="s">
        <v>475</v>
      </c>
      <c r="J18" s="2979"/>
      <c r="K18" s="2979"/>
      <c r="L18" s="2979"/>
      <c r="M18" s="2980"/>
      <c r="N18" s="2135"/>
      <c r="O18" s="2977"/>
    </row>
    <row r="19" spans="1:15" ht="35.1" customHeight="1">
      <c r="A19" s="2987"/>
      <c r="B19" s="1016" t="s">
        <v>1015</v>
      </c>
      <c r="C19" s="1086"/>
      <c r="D19" s="1019" t="s">
        <v>91</v>
      </c>
      <c r="E19" s="1087"/>
      <c r="F19" s="1022" t="s">
        <v>1016</v>
      </c>
      <c r="G19" s="1087"/>
      <c r="H19" s="1022" t="s">
        <v>80</v>
      </c>
      <c r="I19" s="1022" t="s">
        <v>475</v>
      </c>
      <c r="J19" s="1087"/>
      <c r="K19" s="1022" t="s">
        <v>1016</v>
      </c>
      <c r="L19" s="1087"/>
      <c r="M19" s="1014" t="s">
        <v>80</v>
      </c>
      <c r="N19" s="2984"/>
      <c r="O19" s="2976" t="s">
        <v>1017</v>
      </c>
    </row>
    <row r="20" spans="1:15" ht="35.1" customHeight="1" thickBot="1">
      <c r="A20" s="2988"/>
      <c r="B20" s="3005"/>
      <c r="C20" s="3006"/>
      <c r="D20" s="1020" t="s">
        <v>1018</v>
      </c>
      <c r="E20" s="2982"/>
      <c r="F20" s="2983"/>
      <c r="G20" s="1021" t="s">
        <v>296</v>
      </c>
      <c r="H20" s="1021"/>
      <c r="I20" s="1021"/>
      <c r="J20" s="1021"/>
      <c r="K20" s="1021"/>
      <c r="L20" s="1021"/>
      <c r="M20" s="1011"/>
      <c r="N20" s="2985"/>
      <c r="O20" s="2981"/>
    </row>
    <row r="21" spans="1:15" ht="24.95" customHeight="1">
      <c r="A21" s="2986">
        <v>3</v>
      </c>
      <c r="B21" s="2989" t="s">
        <v>1006</v>
      </c>
      <c r="C21" s="2990"/>
      <c r="D21" s="2989" t="s">
        <v>1007</v>
      </c>
      <c r="E21" s="2991"/>
      <c r="F21" s="2991"/>
      <c r="G21" s="2991"/>
      <c r="H21" s="2991"/>
      <c r="I21" s="2991"/>
      <c r="J21" s="2991"/>
      <c r="K21" s="2991"/>
      <c r="L21" s="2991"/>
      <c r="M21" s="2990"/>
      <c r="N21" s="2989" t="s">
        <v>1008</v>
      </c>
      <c r="O21" s="2990"/>
    </row>
    <row r="22" spans="1:15" ht="54.95" customHeight="1">
      <c r="A22" s="2987"/>
      <c r="B22" s="2992"/>
      <c r="C22" s="2056"/>
      <c r="D22" s="2994"/>
      <c r="E22" s="2995"/>
      <c r="F22" s="2995"/>
      <c r="G22" s="2995"/>
      <c r="H22" s="2995"/>
      <c r="I22" s="2995"/>
      <c r="J22" s="2995"/>
      <c r="K22" s="2995"/>
      <c r="L22" s="2995"/>
      <c r="M22" s="2996"/>
      <c r="N22" s="2992"/>
      <c r="O22" s="2056"/>
    </row>
    <row r="23" spans="1:15" ht="24.95" customHeight="1">
      <c r="A23" s="2987"/>
      <c r="B23" s="2993"/>
      <c r="C23" s="2058"/>
      <c r="D23" s="1017" t="s">
        <v>1003</v>
      </c>
      <c r="E23" s="2997"/>
      <c r="F23" s="2998"/>
      <c r="G23" s="2998"/>
      <c r="H23" s="2998"/>
      <c r="I23" s="2999" t="s">
        <v>258</v>
      </c>
      <c r="J23" s="3000"/>
      <c r="K23" s="2997"/>
      <c r="L23" s="2998"/>
      <c r="M23" s="3001"/>
      <c r="N23" s="2993"/>
      <c r="O23" s="2058"/>
    </row>
    <row r="24" spans="1:15" ht="24.95" customHeight="1">
      <c r="A24" s="2987"/>
      <c r="B24" s="3002" t="s">
        <v>1009</v>
      </c>
      <c r="C24" s="3003"/>
      <c r="D24" s="3002" t="s">
        <v>1010</v>
      </c>
      <c r="E24" s="3004"/>
      <c r="F24" s="3004"/>
      <c r="G24" s="3004"/>
      <c r="H24" s="3004"/>
      <c r="I24" s="3004"/>
      <c r="J24" s="3004"/>
      <c r="K24" s="3004"/>
      <c r="L24" s="3004"/>
      <c r="M24" s="3003"/>
      <c r="N24" s="3002" t="s">
        <v>135</v>
      </c>
      <c r="O24" s="3003"/>
    </row>
    <row r="25" spans="1:15" ht="35.1" customHeight="1">
      <c r="A25" s="2987"/>
      <c r="B25" s="1016" t="s">
        <v>1011</v>
      </c>
      <c r="C25" s="1086"/>
      <c r="D25" s="1018" t="s">
        <v>118</v>
      </c>
      <c r="E25" s="2973" t="s">
        <v>1012</v>
      </c>
      <c r="F25" s="2974"/>
      <c r="G25" s="2974"/>
      <c r="H25" s="2974"/>
      <c r="I25" s="1085"/>
      <c r="J25" s="1989" t="s">
        <v>1004</v>
      </c>
      <c r="K25" s="1989"/>
      <c r="L25" s="1989"/>
      <c r="M25" s="2975"/>
      <c r="N25" s="2984"/>
      <c r="O25" s="2976" t="s">
        <v>1013</v>
      </c>
    </row>
    <row r="26" spans="1:15" ht="35.1" customHeight="1">
      <c r="A26" s="2987"/>
      <c r="B26" s="1016" t="s">
        <v>1014</v>
      </c>
      <c r="C26" s="1086"/>
      <c r="D26" s="1019" t="s">
        <v>90</v>
      </c>
      <c r="E26" s="2978"/>
      <c r="F26" s="2979"/>
      <c r="G26" s="2979"/>
      <c r="H26" s="2979"/>
      <c r="I26" s="1022" t="s">
        <v>475</v>
      </c>
      <c r="J26" s="2979"/>
      <c r="K26" s="2979"/>
      <c r="L26" s="2979"/>
      <c r="M26" s="2980"/>
      <c r="N26" s="2135"/>
      <c r="O26" s="2977"/>
    </row>
    <row r="27" spans="1:15" ht="35.1" customHeight="1">
      <c r="A27" s="2987"/>
      <c r="B27" s="1016" t="s">
        <v>1015</v>
      </c>
      <c r="C27" s="1086"/>
      <c r="D27" s="1019" t="s">
        <v>91</v>
      </c>
      <c r="E27" s="1087"/>
      <c r="F27" s="1022" t="s">
        <v>1016</v>
      </c>
      <c r="G27" s="1087"/>
      <c r="H27" s="1022" t="s">
        <v>80</v>
      </c>
      <c r="I27" s="1022" t="s">
        <v>475</v>
      </c>
      <c r="J27" s="1087"/>
      <c r="K27" s="1085" t="s">
        <v>1016</v>
      </c>
      <c r="L27" s="1087"/>
      <c r="M27" s="1014" t="s">
        <v>80</v>
      </c>
      <c r="N27" s="2984"/>
      <c r="O27" s="2976" t="s">
        <v>1017</v>
      </c>
    </row>
    <row r="28" spans="1:15" ht="35.1" customHeight="1" thickBot="1">
      <c r="A28" s="2988"/>
      <c r="B28" s="3005"/>
      <c r="C28" s="3006"/>
      <c r="D28" s="1020" t="s">
        <v>1018</v>
      </c>
      <c r="E28" s="2982"/>
      <c r="F28" s="2983"/>
      <c r="G28" s="1021" t="s">
        <v>296</v>
      </c>
      <c r="H28" s="1021"/>
      <c r="I28" s="1021"/>
      <c r="J28" s="1021"/>
      <c r="K28" s="1021"/>
      <c r="L28" s="1021"/>
      <c r="M28" s="1011"/>
      <c r="N28" s="2985"/>
      <c r="O28" s="2981"/>
    </row>
    <row r="29" spans="1:15" ht="24.95" customHeight="1">
      <c r="A29" s="2986">
        <v>4</v>
      </c>
      <c r="B29" s="2989" t="s">
        <v>1006</v>
      </c>
      <c r="C29" s="2990"/>
      <c r="D29" s="2989" t="s">
        <v>1007</v>
      </c>
      <c r="E29" s="2991"/>
      <c r="F29" s="2991"/>
      <c r="G29" s="2991"/>
      <c r="H29" s="2991"/>
      <c r="I29" s="2991"/>
      <c r="J29" s="2991"/>
      <c r="K29" s="2991"/>
      <c r="L29" s="2991"/>
      <c r="M29" s="2990"/>
      <c r="N29" s="2989" t="s">
        <v>1008</v>
      </c>
      <c r="O29" s="2990"/>
    </row>
    <row r="30" spans="1:15" ht="54.95" customHeight="1">
      <c r="A30" s="2987"/>
      <c r="B30" s="2992"/>
      <c r="C30" s="2056"/>
      <c r="D30" s="2994"/>
      <c r="E30" s="2995"/>
      <c r="F30" s="2995"/>
      <c r="G30" s="2995"/>
      <c r="H30" s="2995"/>
      <c r="I30" s="2995"/>
      <c r="J30" s="2995"/>
      <c r="K30" s="2995"/>
      <c r="L30" s="2995"/>
      <c r="M30" s="2996"/>
      <c r="N30" s="2992"/>
      <c r="O30" s="2056"/>
    </row>
    <row r="31" spans="1:15" ht="24.95" customHeight="1">
      <c r="A31" s="2987"/>
      <c r="B31" s="2993"/>
      <c r="C31" s="2058"/>
      <c r="D31" s="1017" t="s">
        <v>1003</v>
      </c>
      <c r="E31" s="2997"/>
      <c r="F31" s="2998"/>
      <c r="G31" s="2998"/>
      <c r="H31" s="2998"/>
      <c r="I31" s="2999" t="s">
        <v>258</v>
      </c>
      <c r="J31" s="3000"/>
      <c r="K31" s="2997"/>
      <c r="L31" s="2998"/>
      <c r="M31" s="3001"/>
      <c r="N31" s="2993"/>
      <c r="O31" s="2058"/>
    </row>
    <row r="32" spans="1:15" ht="24.95" customHeight="1">
      <c r="A32" s="2987"/>
      <c r="B32" s="3002" t="s">
        <v>1009</v>
      </c>
      <c r="C32" s="3003"/>
      <c r="D32" s="3002" t="s">
        <v>1010</v>
      </c>
      <c r="E32" s="3004"/>
      <c r="F32" s="3004"/>
      <c r="G32" s="3004"/>
      <c r="H32" s="3004"/>
      <c r="I32" s="3004"/>
      <c r="J32" s="3004"/>
      <c r="K32" s="3004"/>
      <c r="L32" s="3004"/>
      <c r="M32" s="3003"/>
      <c r="N32" s="3002" t="s">
        <v>135</v>
      </c>
      <c r="O32" s="3003"/>
    </row>
    <row r="33" spans="1:15" ht="35.1" customHeight="1">
      <c r="A33" s="2987"/>
      <c r="B33" s="1016" t="s">
        <v>1011</v>
      </c>
      <c r="C33" s="1086"/>
      <c r="D33" s="1018" t="s">
        <v>118</v>
      </c>
      <c r="E33" s="2973" t="s">
        <v>1012</v>
      </c>
      <c r="F33" s="2974"/>
      <c r="G33" s="2974"/>
      <c r="H33" s="2974"/>
      <c r="I33" s="1085"/>
      <c r="J33" s="1989" t="s">
        <v>1004</v>
      </c>
      <c r="K33" s="1989"/>
      <c r="L33" s="1989"/>
      <c r="M33" s="2975"/>
      <c r="N33" s="2984"/>
      <c r="O33" s="2976" t="s">
        <v>1013</v>
      </c>
    </row>
    <row r="34" spans="1:15" ht="35.1" customHeight="1">
      <c r="A34" s="2987"/>
      <c r="B34" s="1016" t="s">
        <v>1014</v>
      </c>
      <c r="C34" s="1086"/>
      <c r="D34" s="1019" t="s">
        <v>90</v>
      </c>
      <c r="E34" s="2978"/>
      <c r="F34" s="2979"/>
      <c r="G34" s="2979"/>
      <c r="H34" s="2979"/>
      <c r="I34" s="1022" t="s">
        <v>475</v>
      </c>
      <c r="J34" s="2979"/>
      <c r="K34" s="2979"/>
      <c r="L34" s="2979"/>
      <c r="M34" s="2980"/>
      <c r="N34" s="2135"/>
      <c r="O34" s="2977"/>
    </row>
    <row r="35" spans="1:15" ht="35.1" customHeight="1">
      <c r="A35" s="2987"/>
      <c r="B35" s="1016" t="s">
        <v>1015</v>
      </c>
      <c r="C35" s="1086"/>
      <c r="D35" s="1019" t="s">
        <v>91</v>
      </c>
      <c r="E35" s="1087"/>
      <c r="F35" s="1022" t="s">
        <v>1016</v>
      </c>
      <c r="G35" s="1087"/>
      <c r="H35" s="1022" t="s">
        <v>80</v>
      </c>
      <c r="I35" s="1022" t="s">
        <v>475</v>
      </c>
      <c r="J35" s="1087"/>
      <c r="K35" s="1022" t="s">
        <v>1016</v>
      </c>
      <c r="L35" s="1087"/>
      <c r="M35" s="1014" t="s">
        <v>80</v>
      </c>
      <c r="N35" s="2984"/>
      <c r="O35" s="2976" t="s">
        <v>1017</v>
      </c>
    </row>
    <row r="36" spans="1:15" ht="35.1" customHeight="1" thickBot="1">
      <c r="A36" s="2988"/>
      <c r="B36" s="3005"/>
      <c r="C36" s="3006"/>
      <c r="D36" s="1020" t="s">
        <v>1018</v>
      </c>
      <c r="E36" s="2982"/>
      <c r="F36" s="2983"/>
      <c r="G36" s="1021" t="s">
        <v>296</v>
      </c>
      <c r="H36" s="1021"/>
      <c r="I36" s="1021"/>
      <c r="J36" s="1021"/>
      <c r="K36" s="1021"/>
      <c r="L36" s="1021"/>
      <c r="M36" s="1011"/>
      <c r="N36" s="2985"/>
      <c r="O36" s="2981"/>
    </row>
    <row r="37" spans="1:15" ht="24.95" customHeight="1">
      <c r="A37" s="2986">
        <v>5</v>
      </c>
      <c r="B37" s="2989" t="s">
        <v>1006</v>
      </c>
      <c r="C37" s="2990"/>
      <c r="D37" s="2989" t="s">
        <v>1007</v>
      </c>
      <c r="E37" s="2991"/>
      <c r="F37" s="2991"/>
      <c r="G37" s="2991"/>
      <c r="H37" s="2991"/>
      <c r="I37" s="2991"/>
      <c r="J37" s="2991"/>
      <c r="K37" s="2991"/>
      <c r="L37" s="2991"/>
      <c r="M37" s="2990"/>
      <c r="N37" s="2989" t="s">
        <v>1008</v>
      </c>
      <c r="O37" s="2990"/>
    </row>
    <row r="38" spans="1:15" ht="54.95" customHeight="1">
      <c r="A38" s="2987"/>
      <c r="B38" s="2992"/>
      <c r="C38" s="2056"/>
      <c r="D38" s="2994"/>
      <c r="E38" s="2995"/>
      <c r="F38" s="2995"/>
      <c r="G38" s="2995"/>
      <c r="H38" s="2995"/>
      <c r="I38" s="2995"/>
      <c r="J38" s="2995"/>
      <c r="K38" s="2995"/>
      <c r="L38" s="2995"/>
      <c r="M38" s="2996"/>
      <c r="N38" s="2992"/>
      <c r="O38" s="2056"/>
    </row>
    <row r="39" spans="1:15" ht="24.95" customHeight="1">
      <c r="A39" s="2987"/>
      <c r="B39" s="2993"/>
      <c r="C39" s="2058"/>
      <c r="D39" s="1017" t="s">
        <v>1003</v>
      </c>
      <c r="E39" s="2997"/>
      <c r="F39" s="2998"/>
      <c r="G39" s="2998"/>
      <c r="H39" s="2998"/>
      <c r="I39" s="2999" t="s">
        <v>258</v>
      </c>
      <c r="J39" s="3000"/>
      <c r="K39" s="2997"/>
      <c r="L39" s="2998"/>
      <c r="M39" s="3001"/>
      <c r="N39" s="2993"/>
      <c r="O39" s="2058"/>
    </row>
    <row r="40" spans="1:15" ht="24.95" customHeight="1">
      <c r="A40" s="2987"/>
      <c r="B40" s="3002" t="s">
        <v>1009</v>
      </c>
      <c r="C40" s="3003"/>
      <c r="D40" s="3002" t="s">
        <v>1010</v>
      </c>
      <c r="E40" s="3004"/>
      <c r="F40" s="3004"/>
      <c r="G40" s="3004"/>
      <c r="H40" s="3004"/>
      <c r="I40" s="3004"/>
      <c r="J40" s="3004"/>
      <c r="K40" s="3004"/>
      <c r="L40" s="3004"/>
      <c r="M40" s="3003"/>
      <c r="N40" s="3002" t="s">
        <v>135</v>
      </c>
      <c r="O40" s="3003"/>
    </row>
    <row r="41" spans="1:15" ht="35.1" customHeight="1">
      <c r="A41" s="2987"/>
      <c r="B41" s="1016" t="s">
        <v>1011</v>
      </c>
      <c r="C41" s="1086"/>
      <c r="D41" s="1018" t="s">
        <v>118</v>
      </c>
      <c r="E41" s="2973" t="s">
        <v>1012</v>
      </c>
      <c r="F41" s="2974"/>
      <c r="G41" s="2974"/>
      <c r="H41" s="2974"/>
      <c r="I41" s="1085"/>
      <c r="J41" s="1989" t="s">
        <v>1004</v>
      </c>
      <c r="K41" s="1989"/>
      <c r="L41" s="1989"/>
      <c r="M41" s="2975"/>
      <c r="N41" s="2984"/>
      <c r="O41" s="2976" t="s">
        <v>1013</v>
      </c>
    </row>
    <row r="42" spans="1:15" ht="35.1" customHeight="1">
      <c r="A42" s="2987"/>
      <c r="B42" s="1016" t="s">
        <v>1014</v>
      </c>
      <c r="C42" s="1086"/>
      <c r="D42" s="1019" t="s">
        <v>90</v>
      </c>
      <c r="E42" s="2978"/>
      <c r="F42" s="2979"/>
      <c r="G42" s="2979"/>
      <c r="H42" s="2979"/>
      <c r="I42" s="1022" t="s">
        <v>475</v>
      </c>
      <c r="J42" s="2979"/>
      <c r="K42" s="2979"/>
      <c r="L42" s="2979"/>
      <c r="M42" s="2980"/>
      <c r="N42" s="2135"/>
      <c r="O42" s="2977"/>
    </row>
    <row r="43" spans="1:15" ht="35.1" customHeight="1">
      <c r="A43" s="2987"/>
      <c r="B43" s="1016" t="s">
        <v>1015</v>
      </c>
      <c r="C43" s="1086"/>
      <c r="D43" s="1019" t="s">
        <v>91</v>
      </c>
      <c r="E43" s="1087"/>
      <c r="F43" s="1022" t="s">
        <v>1016</v>
      </c>
      <c r="G43" s="1087"/>
      <c r="H43" s="1022" t="s">
        <v>80</v>
      </c>
      <c r="I43" s="1022" t="s">
        <v>475</v>
      </c>
      <c r="J43" s="1087"/>
      <c r="K43" s="1022" t="s">
        <v>1016</v>
      </c>
      <c r="L43" s="1087"/>
      <c r="M43" s="1014" t="s">
        <v>80</v>
      </c>
      <c r="N43" s="2984"/>
      <c r="O43" s="2976" t="s">
        <v>1017</v>
      </c>
    </row>
    <row r="44" spans="1:15" ht="34.5" customHeight="1" thickBot="1">
      <c r="A44" s="2988"/>
      <c r="B44" s="3005"/>
      <c r="C44" s="3006"/>
      <c r="D44" s="1009" t="s">
        <v>1018</v>
      </c>
      <c r="E44" s="2982"/>
      <c r="F44" s="2983"/>
      <c r="G44" s="1008" t="s">
        <v>296</v>
      </c>
      <c r="H44" s="1008"/>
      <c r="I44" s="1008"/>
      <c r="J44" s="1008"/>
      <c r="K44" s="1008"/>
      <c r="L44" s="1008"/>
      <c r="M44" s="1007"/>
      <c r="N44" s="2985"/>
      <c r="O44" s="2981"/>
    </row>
    <row r="45" spans="1:15" ht="17.100000000000001" customHeight="1">
      <c r="A45" s="1012" t="s">
        <v>1019</v>
      </c>
      <c r="B45" s="1012"/>
      <c r="C45" s="1010"/>
      <c r="D45" s="1010"/>
      <c r="E45" s="1010"/>
      <c r="F45" s="1010"/>
      <c r="G45" s="1010"/>
      <c r="H45" s="1010"/>
      <c r="I45" s="1010"/>
      <c r="J45" s="1010"/>
      <c r="K45" s="1010"/>
      <c r="L45" s="1010"/>
      <c r="M45" s="1010"/>
      <c r="N45" s="1010"/>
      <c r="O45" s="1010"/>
    </row>
    <row r="46" spans="1:15" ht="17.100000000000001" customHeight="1">
      <c r="A46" s="1012"/>
      <c r="B46" s="1012"/>
      <c r="C46" s="1010"/>
      <c r="D46" s="1010"/>
      <c r="E46" s="1010"/>
      <c r="F46" s="1010"/>
      <c r="G46" s="1010"/>
      <c r="H46" s="1010"/>
      <c r="I46" s="1010"/>
      <c r="J46" s="1010"/>
      <c r="K46" s="1010"/>
      <c r="L46" s="1010"/>
      <c r="M46" s="1010"/>
      <c r="N46" s="1010"/>
      <c r="O46" s="1010"/>
    </row>
  </sheetData>
  <mergeCells count="119">
    <mergeCell ref="N25:N26"/>
    <mergeCell ref="N27:N28"/>
    <mergeCell ref="N33:N34"/>
    <mergeCell ref="N35:N36"/>
    <mergeCell ref="N41:N42"/>
    <mergeCell ref="A2:O2"/>
    <mergeCell ref="B3:C3"/>
    <mergeCell ref="D3:J3"/>
    <mergeCell ref="K3:N3"/>
    <mergeCell ref="B5:C5"/>
    <mergeCell ref="D5:M5"/>
    <mergeCell ref="N5:O5"/>
    <mergeCell ref="E9:H9"/>
    <mergeCell ref="J9:M9"/>
    <mergeCell ref="O9:O10"/>
    <mergeCell ref="E10:H10"/>
    <mergeCell ref="J10:M10"/>
    <mergeCell ref="N9:N10"/>
    <mergeCell ref="O11:O12"/>
    <mergeCell ref="A6:A12"/>
    <mergeCell ref="B6:C7"/>
    <mergeCell ref="D6:M6"/>
    <mergeCell ref="N6:O7"/>
    <mergeCell ref="E7:H7"/>
    <mergeCell ref="I7:J7"/>
    <mergeCell ref="K7:M7"/>
    <mergeCell ref="B8:C8"/>
    <mergeCell ref="D8:M8"/>
    <mergeCell ref="N8:O8"/>
    <mergeCell ref="B12:C12"/>
    <mergeCell ref="E12:F12"/>
    <mergeCell ref="N11:N12"/>
    <mergeCell ref="B16:C16"/>
    <mergeCell ref="D16:M16"/>
    <mergeCell ref="N16:O16"/>
    <mergeCell ref="E17:H17"/>
    <mergeCell ref="J17:M17"/>
    <mergeCell ref="O17:O18"/>
    <mergeCell ref="E18:H18"/>
    <mergeCell ref="J18:M18"/>
    <mergeCell ref="E20:F20"/>
    <mergeCell ref="N17:N18"/>
    <mergeCell ref="N19:N20"/>
    <mergeCell ref="B13:C13"/>
    <mergeCell ref="D13:M13"/>
    <mergeCell ref="N13:O13"/>
    <mergeCell ref="B14:C15"/>
    <mergeCell ref="D14:M14"/>
    <mergeCell ref="N14:O15"/>
    <mergeCell ref="E15:H15"/>
    <mergeCell ref="I15:J15"/>
    <mergeCell ref="K15:M15"/>
    <mergeCell ref="B24:C24"/>
    <mergeCell ref="D24:M24"/>
    <mergeCell ref="N24:O24"/>
    <mergeCell ref="O19:O20"/>
    <mergeCell ref="B20:C20"/>
    <mergeCell ref="A21:A28"/>
    <mergeCell ref="B21:C21"/>
    <mergeCell ref="D21:M21"/>
    <mergeCell ref="N21:O21"/>
    <mergeCell ref="B22:C23"/>
    <mergeCell ref="D22:M22"/>
    <mergeCell ref="E25:H25"/>
    <mergeCell ref="J25:M25"/>
    <mergeCell ref="O25:O26"/>
    <mergeCell ref="E26:H26"/>
    <mergeCell ref="J26:M26"/>
    <mergeCell ref="O27:O28"/>
    <mergeCell ref="N22:O23"/>
    <mergeCell ref="E23:H23"/>
    <mergeCell ref="I23:J23"/>
    <mergeCell ref="K23:M23"/>
    <mergeCell ref="B28:C28"/>
    <mergeCell ref="E28:F28"/>
    <mergeCell ref="A13:A20"/>
    <mergeCell ref="A29:A36"/>
    <mergeCell ref="B29:C29"/>
    <mergeCell ref="D29:M29"/>
    <mergeCell ref="N29:O29"/>
    <mergeCell ref="B30:C31"/>
    <mergeCell ref="D30:M30"/>
    <mergeCell ref="N30:O31"/>
    <mergeCell ref="E31:H31"/>
    <mergeCell ref="O35:O36"/>
    <mergeCell ref="B36:C36"/>
    <mergeCell ref="E36:F36"/>
    <mergeCell ref="I31:J31"/>
    <mergeCell ref="K31:M31"/>
    <mergeCell ref="B32:C32"/>
    <mergeCell ref="D32:M32"/>
    <mergeCell ref="N32:O32"/>
    <mergeCell ref="E33:H33"/>
    <mergeCell ref="J33:M33"/>
    <mergeCell ref="O33:O34"/>
    <mergeCell ref="E34:H34"/>
    <mergeCell ref="J34:M34"/>
    <mergeCell ref="E41:H41"/>
    <mergeCell ref="J41:M41"/>
    <mergeCell ref="O41:O42"/>
    <mergeCell ref="E42:H42"/>
    <mergeCell ref="J42:M42"/>
    <mergeCell ref="O43:O44"/>
    <mergeCell ref="E44:F44"/>
    <mergeCell ref="N43:N44"/>
    <mergeCell ref="A37:A44"/>
    <mergeCell ref="B37:C37"/>
    <mergeCell ref="D37:M37"/>
    <mergeCell ref="N37:O37"/>
    <mergeCell ref="B38:C39"/>
    <mergeCell ref="D38:M38"/>
    <mergeCell ref="N38:O39"/>
    <mergeCell ref="E39:H39"/>
    <mergeCell ref="I39:J39"/>
    <mergeCell ref="K39:M39"/>
    <mergeCell ref="B40:C40"/>
    <mergeCell ref="D40:M40"/>
    <mergeCell ref="N40:O40"/>
    <mergeCell ref="B44:C44"/>
  </mergeCells>
  <phoneticPr fontId="53"/>
  <conditionalFormatting sqref="N11">
    <cfRule type="cellIs" dxfId="115" priority="12" operator="equal">
      <formula>""</formula>
    </cfRule>
  </conditionalFormatting>
  <conditionalFormatting sqref="N9">
    <cfRule type="cellIs" dxfId="114" priority="11" operator="equal">
      <formula>""</formula>
    </cfRule>
  </conditionalFormatting>
  <conditionalFormatting sqref="N19">
    <cfRule type="cellIs" dxfId="113" priority="10" operator="equal">
      <formula>""</formula>
    </cfRule>
  </conditionalFormatting>
  <conditionalFormatting sqref="N17">
    <cfRule type="cellIs" dxfId="112" priority="9" operator="equal">
      <formula>""</formula>
    </cfRule>
  </conditionalFormatting>
  <conditionalFormatting sqref="N27">
    <cfRule type="cellIs" dxfId="111" priority="8" operator="equal">
      <formula>""</formula>
    </cfRule>
  </conditionalFormatting>
  <conditionalFormatting sqref="N25">
    <cfRule type="cellIs" dxfId="110" priority="7" operator="equal">
      <formula>""</formula>
    </cfRule>
  </conditionalFormatting>
  <conditionalFormatting sqref="N35">
    <cfRule type="cellIs" dxfId="109" priority="6" operator="equal">
      <formula>""</formula>
    </cfRule>
  </conditionalFormatting>
  <conditionalFormatting sqref="N33">
    <cfRule type="cellIs" dxfId="108" priority="5" operator="equal">
      <formula>""</formula>
    </cfRule>
  </conditionalFormatting>
  <conditionalFormatting sqref="N43">
    <cfRule type="cellIs" dxfId="107" priority="4" operator="equal">
      <formula>""</formula>
    </cfRule>
  </conditionalFormatting>
  <conditionalFormatting sqref="N41">
    <cfRule type="cellIs" dxfId="106" priority="3" operator="equal">
      <formula>""</formula>
    </cfRule>
  </conditionalFormatting>
  <conditionalFormatting sqref="B6:C7 D6:M6 E7:H7 K7:M7 N6:O7 C9:C11 E10:H10 I9 J10:M10 E11 G11 J11 L11 E12:F12 B14:C15 D14:M14 E15:H15 K15:M15 N14:O15 C17:C19 I17 E18:H18 J18:M18 E19 G19 J19 L19 E20:F20">
    <cfRule type="containsBlanks" dxfId="105" priority="2">
      <formula>LEN(TRIM(B6))=0</formula>
    </cfRule>
  </conditionalFormatting>
  <conditionalFormatting sqref="B22:C23 D22:M22 E23:H23 K23:M23 N22:O23 C25:C27 I25 E26:H26 J26:M26 E27 G27 J27 L27 E28:F28 B30:C31 D30:M30 E31:H31 K31:M31 N30:O31 C33:C35 I33 E34:H34 J34:M34 E35 G35 J35 L35 E36:F36 B38:C39 D38:M38 E39:H39 K39:M39 N38:O39 C41:C43 I41 E42:H42 J42:M42 E43 G43 J43 L43 E44:F44">
    <cfRule type="containsBlanks" dxfId="104" priority="1">
      <formula>LEN(TRIM(B22))=0</formula>
    </cfRule>
  </conditionalFormatting>
  <dataValidations count="1">
    <dataValidation type="list" allowBlank="1" showInputMessage="1" showErrorMessage="1" sqref="N9 N11 N17 N19 N25 N27 N33 N35 N41 N43">
      <formula1>$Q$1</formula1>
    </dataValidation>
  </dataValidations>
  <pageMargins left="0.70866141732283472" right="0.70866141732283472" top="0.74803149606299213" bottom="0.55118110236220474" header="0.31496062992125984" footer="0.31496062992125984"/>
  <pageSetup paperSize="9" scale="54" orientation="portrait" r:id="rId1"/>
  <headerFooter>
    <oddFooter>&amp;R東京支部7月開講コース</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P415"/>
  <sheetViews>
    <sheetView view="pageBreakPreview" zoomScaleNormal="100" zoomScaleSheetLayoutView="100" workbookViewId="0">
      <selection activeCell="C14" sqref="C14:E14"/>
    </sheetView>
  </sheetViews>
  <sheetFormatPr defaultColWidth="12.625" defaultRowHeight="30" customHeight="1"/>
  <cols>
    <col min="1" max="2" width="3.625" style="40" customWidth="1"/>
    <col min="3" max="15" width="5.625" style="40" customWidth="1"/>
    <col min="16" max="16" width="15.625" style="40" customWidth="1"/>
    <col min="17" max="17" width="4.625" style="40" customWidth="1"/>
    <col min="18" max="16384" width="12.625" style="40"/>
  </cols>
  <sheetData>
    <row r="1" spans="1:16" ht="20.100000000000001" customHeight="1">
      <c r="P1" s="626" t="s">
        <v>675</v>
      </c>
    </row>
    <row r="2" spans="1:16" ht="30" customHeight="1">
      <c r="P2" s="626"/>
    </row>
    <row r="3" spans="1:16" ht="30" customHeight="1">
      <c r="A3" s="3026" t="s">
        <v>123</v>
      </c>
      <c r="B3" s="3026"/>
      <c r="C3" s="3026"/>
      <c r="D3" s="3026"/>
      <c r="E3" s="3026"/>
      <c r="F3" s="3026"/>
      <c r="G3" s="3026"/>
      <c r="H3" s="3026"/>
      <c r="I3" s="3026"/>
      <c r="J3" s="3026"/>
      <c r="K3" s="3026"/>
      <c r="L3" s="3026"/>
      <c r="M3" s="3026"/>
      <c r="N3" s="3026"/>
      <c r="O3" s="3026"/>
      <c r="P3" s="3026"/>
    </row>
    <row r="4" spans="1:16" ht="20.100000000000001" customHeight="1">
      <c r="A4" s="53"/>
      <c r="B4" s="53"/>
      <c r="C4" s="53"/>
      <c r="D4" s="53"/>
      <c r="E4" s="53"/>
      <c r="F4" s="53"/>
      <c r="G4" s="53"/>
      <c r="H4" s="53"/>
      <c r="I4" s="53"/>
      <c r="J4" s="53"/>
      <c r="K4" s="53"/>
      <c r="L4" s="53"/>
      <c r="M4" s="53"/>
      <c r="N4" s="53"/>
      <c r="O4" s="53"/>
      <c r="P4" s="53"/>
    </row>
    <row r="5" spans="1:16" ht="24.95" customHeight="1">
      <c r="A5" s="2244" t="s">
        <v>84</v>
      </c>
      <c r="B5" s="2244"/>
      <c r="C5" s="2244"/>
      <c r="D5" s="2244"/>
      <c r="E5" s="2244"/>
      <c r="F5" s="3027" t="str">
        <f>IF(様式1!L10="","",様式1!L10)</f>
        <v/>
      </c>
      <c r="G5" s="3027"/>
      <c r="H5" s="3027"/>
      <c r="I5" s="3027"/>
      <c r="J5" s="3027"/>
      <c r="K5" s="3027"/>
      <c r="L5" s="3027"/>
      <c r="M5" s="249"/>
      <c r="N5" s="249"/>
      <c r="O5" s="620" t="s">
        <v>674</v>
      </c>
      <c r="P5" s="625"/>
    </row>
    <row r="6" spans="1:16" ht="20.100000000000001" customHeight="1" thickBot="1">
      <c r="A6" s="54"/>
      <c r="B6" s="54"/>
      <c r="C6" s="54"/>
      <c r="D6" s="54"/>
      <c r="E6" s="54"/>
      <c r="F6" s="50"/>
      <c r="G6" s="50"/>
      <c r="H6" s="50"/>
      <c r="I6" s="50"/>
      <c r="J6" s="50"/>
      <c r="K6" s="50"/>
      <c r="M6" s="50"/>
      <c r="N6" s="50"/>
      <c r="O6" s="50"/>
    </row>
    <row r="7" spans="1:16" ht="39.950000000000003" customHeight="1" thickBot="1">
      <c r="A7" s="2648" t="s">
        <v>85</v>
      </c>
      <c r="B7" s="3028"/>
      <c r="C7" s="3029"/>
      <c r="D7" s="3030" t="str">
        <f>IF(様式1!G35="","",様式1!G35)</f>
        <v/>
      </c>
      <c r="E7" s="3031"/>
      <c r="F7" s="3031"/>
      <c r="G7" s="3031"/>
      <c r="H7" s="3031"/>
      <c r="I7" s="3031"/>
      <c r="J7" s="3031"/>
      <c r="K7" s="3031"/>
      <c r="L7" s="3031"/>
      <c r="M7" s="3031"/>
      <c r="N7" s="3031"/>
      <c r="O7" s="3031"/>
      <c r="P7" s="3032"/>
    </row>
    <row r="8" spans="1:16" ht="69.95" customHeight="1" thickBot="1">
      <c r="A8" s="3033" t="s">
        <v>124</v>
      </c>
      <c r="B8" s="3034"/>
      <c r="C8" s="3035"/>
      <c r="D8" s="3036"/>
      <c r="E8" s="3037"/>
      <c r="F8" s="3037"/>
      <c r="G8" s="3037"/>
      <c r="H8" s="3037"/>
      <c r="I8" s="3037"/>
      <c r="J8" s="3037"/>
      <c r="K8" s="3037"/>
      <c r="L8" s="3037"/>
      <c r="M8" s="3037"/>
      <c r="N8" s="3037"/>
      <c r="O8" s="3037"/>
      <c r="P8" s="3038"/>
    </row>
    <row r="9" spans="1:16" ht="24.75" customHeight="1">
      <c r="A9" s="3042" t="s">
        <v>125</v>
      </c>
      <c r="B9" s="3044" t="s">
        <v>94</v>
      </c>
      <c r="C9" s="3045"/>
      <c r="D9" s="3045"/>
      <c r="E9" s="3046"/>
      <c r="F9" s="3044" t="s">
        <v>95</v>
      </c>
      <c r="G9" s="3045"/>
      <c r="H9" s="3045"/>
      <c r="I9" s="3045"/>
      <c r="J9" s="3045"/>
      <c r="K9" s="3045"/>
      <c r="L9" s="3045"/>
      <c r="M9" s="3045"/>
      <c r="N9" s="3045"/>
      <c r="O9" s="3045"/>
      <c r="P9" s="627" t="s">
        <v>91</v>
      </c>
    </row>
    <row r="10" spans="1:16" ht="30" customHeight="1">
      <c r="A10" s="3042"/>
      <c r="B10" s="3013" t="s">
        <v>96</v>
      </c>
      <c r="C10" s="3047"/>
      <c r="D10" s="3048"/>
      <c r="E10" s="3049"/>
      <c r="F10" s="3017"/>
      <c r="G10" s="3018"/>
      <c r="H10" s="3018"/>
      <c r="I10" s="3018"/>
      <c r="J10" s="3018"/>
      <c r="K10" s="3018"/>
      <c r="L10" s="3018"/>
      <c r="M10" s="3018"/>
      <c r="N10" s="3018"/>
      <c r="O10" s="3018"/>
      <c r="P10" s="628"/>
    </row>
    <row r="11" spans="1:16" ht="30" customHeight="1">
      <c r="A11" s="3042"/>
      <c r="B11" s="3013"/>
      <c r="C11" s="3050"/>
      <c r="D11" s="3051"/>
      <c r="E11" s="3052"/>
      <c r="F11" s="3022"/>
      <c r="G11" s="2799"/>
      <c r="H11" s="2799"/>
      <c r="I11" s="2799"/>
      <c r="J11" s="2799"/>
      <c r="K11" s="2799"/>
      <c r="L11" s="2799"/>
      <c r="M11" s="2799"/>
      <c r="N11" s="2799"/>
      <c r="O11" s="3025"/>
      <c r="P11" s="629"/>
    </row>
    <row r="12" spans="1:16" ht="30" customHeight="1">
      <c r="A12" s="3042"/>
      <c r="B12" s="3013"/>
      <c r="C12" s="3019"/>
      <c r="D12" s="3020"/>
      <c r="E12" s="3021"/>
      <c r="F12" s="3022"/>
      <c r="G12" s="2799"/>
      <c r="H12" s="2799"/>
      <c r="I12" s="2799"/>
      <c r="J12" s="2799"/>
      <c r="K12" s="2799"/>
      <c r="L12" s="2799"/>
      <c r="M12" s="2799"/>
      <c r="N12" s="2799"/>
      <c r="O12" s="3025"/>
      <c r="P12" s="629"/>
    </row>
    <row r="13" spans="1:16" ht="30" customHeight="1">
      <c r="A13" s="3042"/>
      <c r="B13" s="3013"/>
      <c r="C13" s="3019"/>
      <c r="D13" s="3020"/>
      <c r="E13" s="3021"/>
      <c r="F13" s="3022"/>
      <c r="G13" s="2799"/>
      <c r="H13" s="2799"/>
      <c r="I13" s="2799"/>
      <c r="J13" s="2799"/>
      <c r="K13" s="2799"/>
      <c r="L13" s="2799"/>
      <c r="M13" s="2799"/>
      <c r="N13" s="2799"/>
      <c r="O13" s="3025"/>
      <c r="P13" s="629"/>
    </row>
    <row r="14" spans="1:16" ht="30" customHeight="1">
      <c r="A14" s="3042"/>
      <c r="B14" s="3013"/>
      <c r="C14" s="3019"/>
      <c r="D14" s="3020"/>
      <c r="E14" s="3021"/>
      <c r="F14" s="3022"/>
      <c r="G14" s="2799"/>
      <c r="H14" s="2799"/>
      <c r="I14" s="2799"/>
      <c r="J14" s="2799"/>
      <c r="K14" s="2799"/>
      <c r="L14" s="2799"/>
      <c r="M14" s="2799"/>
      <c r="N14" s="2799"/>
      <c r="O14" s="3025"/>
      <c r="P14" s="629"/>
    </row>
    <row r="15" spans="1:16" ht="30" customHeight="1">
      <c r="A15" s="3042"/>
      <c r="B15" s="3013"/>
      <c r="C15" s="3019"/>
      <c r="D15" s="3020"/>
      <c r="E15" s="3021"/>
      <c r="F15" s="3022"/>
      <c r="G15" s="2799"/>
      <c r="H15" s="2799"/>
      <c r="I15" s="2799"/>
      <c r="J15" s="2799"/>
      <c r="K15" s="2799"/>
      <c r="L15" s="2799"/>
      <c r="M15" s="2799"/>
      <c r="N15" s="2799"/>
      <c r="O15" s="2799"/>
      <c r="P15" s="629"/>
    </row>
    <row r="16" spans="1:16" ht="30" customHeight="1">
      <c r="A16" s="3042"/>
      <c r="B16" s="3013"/>
      <c r="C16" s="3019"/>
      <c r="D16" s="3020"/>
      <c r="E16" s="3021"/>
      <c r="F16" s="3022"/>
      <c r="G16" s="2799"/>
      <c r="H16" s="2799"/>
      <c r="I16" s="2799"/>
      <c r="J16" s="2799"/>
      <c r="K16" s="2799"/>
      <c r="L16" s="2799"/>
      <c r="M16" s="2799"/>
      <c r="N16" s="2799"/>
      <c r="O16" s="2799"/>
      <c r="P16" s="629"/>
    </row>
    <row r="17" spans="1:16" ht="30" customHeight="1">
      <c r="A17" s="3042"/>
      <c r="B17" s="3013"/>
      <c r="C17" s="3019"/>
      <c r="D17" s="3020"/>
      <c r="E17" s="3021"/>
      <c r="F17" s="3022"/>
      <c r="G17" s="2799"/>
      <c r="H17" s="2799"/>
      <c r="I17" s="2799"/>
      <c r="J17" s="2799"/>
      <c r="K17" s="2799"/>
      <c r="L17" s="2799"/>
      <c r="M17" s="2799"/>
      <c r="N17" s="2799"/>
      <c r="O17" s="2799"/>
      <c r="P17" s="629"/>
    </row>
    <row r="18" spans="1:16" ht="30" customHeight="1">
      <c r="A18" s="3042"/>
      <c r="B18" s="3013"/>
      <c r="C18" s="3039"/>
      <c r="D18" s="3040"/>
      <c r="E18" s="3041"/>
      <c r="F18" s="3023"/>
      <c r="G18" s="3024"/>
      <c r="H18" s="3024"/>
      <c r="I18" s="3024"/>
      <c r="J18" s="3024"/>
      <c r="K18" s="3024"/>
      <c r="L18" s="3024"/>
      <c r="M18" s="3024"/>
      <c r="N18" s="3024"/>
      <c r="O18" s="3024"/>
      <c r="P18" s="630"/>
    </row>
    <row r="19" spans="1:16" ht="30" customHeight="1">
      <c r="A19" s="3042"/>
      <c r="B19" s="3012" t="s">
        <v>36</v>
      </c>
      <c r="C19" s="3014"/>
      <c r="D19" s="3015"/>
      <c r="E19" s="3016"/>
      <c r="F19" s="3017"/>
      <c r="G19" s="3018"/>
      <c r="H19" s="3018"/>
      <c r="I19" s="3018"/>
      <c r="J19" s="3018"/>
      <c r="K19" s="3018"/>
      <c r="L19" s="3018"/>
      <c r="M19" s="3018"/>
      <c r="N19" s="3018"/>
      <c r="O19" s="3018"/>
      <c r="P19" s="628"/>
    </row>
    <row r="20" spans="1:16" ht="30" customHeight="1">
      <c r="A20" s="3042"/>
      <c r="B20" s="3013"/>
      <c r="C20" s="3019"/>
      <c r="D20" s="3020"/>
      <c r="E20" s="3021"/>
      <c r="F20" s="3022"/>
      <c r="G20" s="2799"/>
      <c r="H20" s="2799"/>
      <c r="I20" s="2799"/>
      <c r="J20" s="2799"/>
      <c r="K20" s="2799"/>
      <c r="L20" s="2799"/>
      <c r="M20" s="2799"/>
      <c r="N20" s="2799"/>
      <c r="O20" s="2799"/>
      <c r="P20" s="629"/>
    </row>
    <row r="21" spans="1:16" ht="30" customHeight="1">
      <c r="A21" s="3042"/>
      <c r="B21" s="3013"/>
      <c r="C21" s="3019"/>
      <c r="D21" s="3020"/>
      <c r="E21" s="3021"/>
      <c r="F21" s="3022"/>
      <c r="G21" s="2799"/>
      <c r="H21" s="2799"/>
      <c r="I21" s="2799"/>
      <c r="J21" s="2799"/>
      <c r="K21" s="2799"/>
      <c r="L21" s="2799"/>
      <c r="M21" s="2799"/>
      <c r="N21" s="2799"/>
      <c r="O21" s="2799"/>
      <c r="P21" s="629"/>
    </row>
    <row r="22" spans="1:16" ht="30" customHeight="1">
      <c r="A22" s="3042"/>
      <c r="B22" s="3013"/>
      <c r="C22" s="3019"/>
      <c r="D22" s="3020"/>
      <c r="E22" s="3021"/>
      <c r="F22" s="3022"/>
      <c r="G22" s="2799"/>
      <c r="H22" s="2799"/>
      <c r="I22" s="2799"/>
      <c r="J22" s="2799"/>
      <c r="K22" s="2799"/>
      <c r="L22" s="2799"/>
      <c r="M22" s="2799"/>
      <c r="N22" s="2799"/>
      <c r="O22" s="2799"/>
      <c r="P22" s="629"/>
    </row>
    <row r="23" spans="1:16" ht="30" customHeight="1">
      <c r="A23" s="3042"/>
      <c r="B23" s="3013"/>
      <c r="C23" s="3019"/>
      <c r="D23" s="3020"/>
      <c r="E23" s="3021"/>
      <c r="F23" s="3022"/>
      <c r="G23" s="2799"/>
      <c r="H23" s="2799"/>
      <c r="I23" s="2799"/>
      <c r="J23" s="2799"/>
      <c r="K23" s="2799"/>
      <c r="L23" s="2799"/>
      <c r="M23" s="2799"/>
      <c r="N23" s="2799"/>
      <c r="O23" s="2799"/>
      <c r="P23" s="629"/>
    </row>
    <row r="24" spans="1:16" ht="30" customHeight="1">
      <c r="A24" s="3042"/>
      <c r="B24" s="3013"/>
      <c r="C24" s="3019"/>
      <c r="D24" s="3020"/>
      <c r="E24" s="3021"/>
      <c r="F24" s="3022"/>
      <c r="G24" s="2799"/>
      <c r="H24" s="2799"/>
      <c r="I24" s="2799"/>
      <c r="J24" s="2799"/>
      <c r="K24" s="2799"/>
      <c r="L24" s="2799"/>
      <c r="M24" s="2799"/>
      <c r="N24" s="2799"/>
      <c r="O24" s="2799"/>
      <c r="P24" s="629"/>
    </row>
    <row r="25" spans="1:16" ht="30" customHeight="1">
      <c r="A25" s="3042"/>
      <c r="B25" s="3013"/>
      <c r="C25" s="3019"/>
      <c r="D25" s="3020"/>
      <c r="E25" s="3021"/>
      <c r="F25" s="3022"/>
      <c r="G25" s="2799"/>
      <c r="H25" s="2799"/>
      <c r="I25" s="2799"/>
      <c r="J25" s="2799"/>
      <c r="K25" s="2799"/>
      <c r="L25" s="2799"/>
      <c r="M25" s="2799"/>
      <c r="N25" s="2799"/>
      <c r="O25" s="2799"/>
      <c r="P25" s="629"/>
    </row>
    <row r="26" spans="1:16" ht="30" customHeight="1">
      <c r="A26" s="3042"/>
      <c r="B26" s="3013"/>
      <c r="C26" s="3019"/>
      <c r="D26" s="3020"/>
      <c r="E26" s="3021"/>
      <c r="F26" s="3022"/>
      <c r="G26" s="2799"/>
      <c r="H26" s="2799"/>
      <c r="I26" s="2799"/>
      <c r="J26" s="2799"/>
      <c r="K26" s="2799"/>
      <c r="L26" s="2799"/>
      <c r="M26" s="2799"/>
      <c r="N26" s="2799"/>
      <c r="O26" s="2799"/>
      <c r="P26" s="629"/>
    </row>
    <row r="27" spans="1:16" ht="30" customHeight="1">
      <c r="A27" s="3042"/>
      <c r="B27" s="3013"/>
      <c r="C27" s="3039"/>
      <c r="D27" s="3040"/>
      <c r="E27" s="3041"/>
      <c r="F27" s="3023"/>
      <c r="G27" s="3024"/>
      <c r="H27" s="3024"/>
      <c r="I27" s="3024"/>
      <c r="J27" s="3024"/>
      <c r="K27" s="3024"/>
      <c r="L27" s="3024"/>
      <c r="M27" s="3024"/>
      <c r="N27" s="3024"/>
      <c r="O27" s="3024"/>
      <c r="P27" s="629"/>
    </row>
    <row r="28" spans="1:16" ht="30" customHeight="1" thickBot="1">
      <c r="A28" s="3043"/>
      <c r="B28" s="590" t="s">
        <v>126</v>
      </c>
      <c r="C28" s="591"/>
      <c r="D28" s="591"/>
      <c r="E28" s="591"/>
      <c r="F28" s="591"/>
      <c r="G28" s="591"/>
      <c r="H28" s="591"/>
      <c r="I28" s="591"/>
      <c r="J28" s="591"/>
      <c r="K28" s="591"/>
      <c r="L28" s="591"/>
      <c r="M28" s="591"/>
      <c r="N28" s="591"/>
      <c r="O28" s="591"/>
      <c r="P28" s="485">
        <f>SUM(P10:P27)</f>
        <v>0</v>
      </c>
    </row>
    <row r="30" spans="1:16" ht="40.5" customHeight="1"/>
    <row r="31" spans="1:16" ht="13.5"/>
    <row r="32" spans="1:16" ht="13.5"/>
    <row r="49" ht="21.75" customHeight="1"/>
    <row r="50" ht="21.75" customHeight="1"/>
    <row r="51" ht="22.5" customHeight="1"/>
    <row r="52" ht="21.75" customHeight="1"/>
    <row r="53" ht="21.75" customHeight="1"/>
    <row r="54" ht="3.75" customHeight="1"/>
    <row r="55" ht="21.75" customHeight="1"/>
    <row r="56" ht="21.75" customHeight="1"/>
    <row r="57" ht="21.75" customHeight="1"/>
    <row r="58" ht="3.75" customHeight="1"/>
    <row r="59" ht="21.75" customHeight="1"/>
    <row r="60" ht="3.75" customHeight="1"/>
    <row r="61" ht="21.75" customHeight="1"/>
    <row r="62" ht="21.75" customHeight="1"/>
    <row r="63" ht="3.75" customHeight="1"/>
    <row r="64" ht="21.75" customHeight="1"/>
    <row r="65" ht="21.75" customHeight="1"/>
    <row r="66" ht="21.75" customHeight="1"/>
    <row r="67" ht="3.75" customHeight="1"/>
    <row r="68" ht="21.75" customHeight="1"/>
    <row r="69" ht="15" customHeight="1"/>
    <row r="70" ht="21.75" customHeight="1"/>
    <row r="71" ht="21.75" customHeight="1"/>
    <row r="72" ht="21.75" customHeight="1"/>
    <row r="73" ht="21.75" customHeight="1"/>
    <row r="74" ht="21.75" customHeight="1"/>
    <row r="75" ht="3.75" customHeight="1"/>
    <row r="76" ht="21.75" customHeight="1"/>
    <row r="77" ht="21.75" customHeight="1"/>
    <row r="78" ht="3.75" customHeight="1"/>
    <row r="79" ht="21.75" customHeight="1"/>
    <row r="80" ht="21.75" customHeight="1"/>
    <row r="81" ht="5.0999999999999996" customHeight="1"/>
    <row r="82" ht="21.75" customHeight="1"/>
    <row r="83" ht="21.75" customHeight="1"/>
    <row r="84" ht="20.100000000000001" customHeight="1"/>
    <row r="86" ht="20.100000000000001" customHeight="1"/>
    <row r="87" ht="20.100000000000001" customHeight="1"/>
    <row r="88" ht="9.9499999999999993" customHeight="1"/>
    <row r="89" ht="80.099999999999994" customHeight="1"/>
    <row r="90" ht="24.75" customHeight="1"/>
    <row r="91" ht="24.75" customHeight="1"/>
    <row r="92" ht="24.75" customHeight="1"/>
    <row r="93" ht="80.099999999999994" customHeight="1"/>
    <row r="94" ht="20.100000000000001" customHeight="1"/>
    <row r="95" ht="36" customHeight="1"/>
    <row r="96" ht="36" customHeight="1"/>
    <row r="97" ht="36" customHeight="1"/>
    <row r="98" ht="36" customHeight="1"/>
    <row r="99" ht="36" customHeight="1"/>
    <row r="100" ht="36" customHeight="1"/>
    <row r="101" ht="36" customHeight="1"/>
    <row r="102" ht="36" customHeight="1"/>
    <row r="103" ht="36" customHeight="1"/>
    <row r="104" ht="36" customHeight="1"/>
    <row r="105" ht="36" customHeight="1"/>
    <row r="106" ht="36" customHeight="1"/>
    <row r="107" ht="36" customHeight="1"/>
    <row r="108" ht="36" customHeight="1"/>
    <row r="109" ht="36" customHeight="1"/>
    <row r="110" ht="36" customHeight="1"/>
    <row r="111" ht="36" customHeight="1"/>
    <row r="129" ht="21.75" customHeight="1"/>
    <row r="130" ht="21.75" customHeight="1"/>
    <row r="131" ht="21.75" customHeight="1"/>
    <row r="132" ht="21.75" customHeight="1"/>
    <row r="133" ht="21.75" customHeight="1"/>
    <row r="134" ht="22.5" customHeight="1"/>
    <row r="135" ht="21.75" customHeight="1"/>
    <row r="136" ht="21.75" customHeight="1"/>
    <row r="137" ht="3.75" customHeight="1"/>
    <row r="138" ht="21.75" customHeight="1"/>
    <row r="139" ht="21.75" customHeight="1"/>
    <row r="140" ht="21.75" customHeight="1"/>
    <row r="141" ht="3.75" customHeight="1"/>
    <row r="142" ht="21.75" customHeight="1"/>
    <row r="143" ht="3.75" customHeight="1"/>
    <row r="144" ht="21.75" customHeight="1"/>
    <row r="145" ht="21.75" customHeight="1"/>
    <row r="146" ht="3.75" customHeight="1"/>
    <row r="147" ht="21.75" customHeight="1"/>
    <row r="148" ht="21.75" customHeight="1"/>
    <row r="149" ht="21.75" customHeight="1"/>
    <row r="150" ht="3.75" customHeight="1"/>
    <row r="151" ht="21.75" customHeight="1"/>
    <row r="152" ht="15" customHeight="1"/>
    <row r="153" ht="21.75" customHeight="1"/>
    <row r="154" ht="21.75" customHeight="1"/>
    <row r="155" ht="21.75" customHeight="1"/>
    <row r="156" ht="21.75" customHeight="1"/>
    <row r="157" ht="21.75" customHeight="1"/>
    <row r="158" ht="3.75" customHeight="1"/>
    <row r="159" ht="21.75" customHeight="1"/>
    <row r="160" ht="21.75" customHeight="1"/>
    <row r="161" ht="3.75" customHeight="1"/>
    <row r="162" ht="21.75" customHeight="1"/>
    <row r="163" ht="21.75" customHeight="1"/>
    <row r="164" ht="5.0999999999999996" customHeight="1"/>
    <row r="165" ht="21.75" customHeight="1"/>
    <row r="166" ht="21.75" customHeight="1"/>
    <row r="167" ht="20.100000000000001" customHeight="1"/>
    <row r="169" ht="20.100000000000001" customHeight="1"/>
    <row r="170" ht="20.100000000000001" customHeight="1"/>
    <row r="171" ht="9.9499999999999993" customHeight="1"/>
    <row r="172" ht="80.099999999999994" customHeight="1"/>
    <row r="173" ht="24.75" customHeight="1"/>
    <row r="174" ht="24.75" customHeight="1"/>
    <row r="175" ht="24.75" customHeight="1"/>
    <row r="176" ht="80.099999999999994" customHeight="1"/>
    <row r="177" ht="20.100000000000001" customHeight="1"/>
    <row r="178" ht="36" customHeight="1"/>
    <row r="179" ht="36" customHeight="1"/>
    <row r="180" ht="36" customHeight="1"/>
    <row r="181" ht="36" customHeight="1"/>
    <row r="182" ht="36" customHeight="1"/>
    <row r="183" ht="36" customHeight="1"/>
    <row r="184" ht="36" customHeight="1"/>
    <row r="185" ht="36" customHeight="1"/>
    <row r="186" ht="36" customHeight="1"/>
    <row r="187" ht="36" customHeight="1"/>
    <row r="188" ht="36" customHeight="1"/>
    <row r="189" ht="36" customHeight="1"/>
    <row r="190" ht="36" customHeight="1"/>
    <row r="191" ht="36" customHeight="1"/>
    <row r="192" ht="36" customHeight="1"/>
    <row r="209" ht="84.95" customHeight="1"/>
    <row r="210" ht="15" customHeight="1"/>
    <row r="211" ht="21.75" customHeight="1"/>
    <row r="212" ht="21.75" customHeight="1"/>
    <row r="213" ht="21.75" customHeight="1"/>
    <row r="214" ht="21.75" customHeight="1"/>
    <row r="215" ht="21.75" customHeight="1"/>
    <row r="216" ht="21.75" customHeight="1"/>
    <row r="217" ht="22.5" customHeight="1"/>
    <row r="218" ht="21.75" customHeight="1"/>
    <row r="219" ht="21.75" customHeight="1"/>
    <row r="220" ht="3.75" customHeight="1"/>
    <row r="221" ht="21.75" customHeight="1"/>
    <row r="222" ht="21.75" customHeight="1"/>
    <row r="223" ht="21.75" customHeight="1"/>
    <row r="224" ht="3.75" customHeight="1"/>
    <row r="225" ht="21.75" customHeight="1"/>
    <row r="226" ht="3.75" customHeight="1"/>
    <row r="227" ht="21.75" customHeight="1"/>
    <row r="228" ht="21.75" customHeight="1"/>
    <row r="229" ht="3.75" customHeight="1"/>
    <row r="230" ht="21.75" customHeight="1"/>
    <row r="231" ht="21.75" customHeight="1"/>
    <row r="232" ht="21.75" customHeight="1"/>
    <row r="233" ht="3.75" customHeight="1"/>
    <row r="234" ht="21.75" customHeight="1"/>
    <row r="235" ht="15" customHeight="1"/>
    <row r="236" ht="21.75" customHeight="1"/>
    <row r="237" ht="21.75" customHeight="1"/>
    <row r="238" ht="21.75" customHeight="1"/>
    <row r="239" ht="21.75" customHeight="1"/>
    <row r="240" ht="21.75" customHeight="1"/>
    <row r="241" ht="3.75" customHeight="1"/>
    <row r="242" ht="21.75" customHeight="1"/>
    <row r="243" ht="21.75" customHeight="1"/>
    <row r="244" ht="3.75" customHeight="1"/>
    <row r="245" ht="21.75" customHeight="1"/>
    <row r="246" ht="21.75" customHeight="1"/>
    <row r="247" ht="5.0999999999999996" customHeight="1"/>
    <row r="248" ht="21.75" customHeight="1"/>
    <row r="249" ht="21.75" customHeight="1"/>
    <row r="250" ht="20.100000000000001" customHeight="1"/>
    <row r="252" ht="20.100000000000001" customHeight="1"/>
    <row r="253" ht="20.100000000000001" customHeight="1"/>
    <row r="254" ht="9.9499999999999993" customHeight="1"/>
    <row r="255" ht="80.099999999999994" customHeight="1"/>
    <row r="256" ht="24.75" customHeight="1"/>
    <row r="257" ht="24.75" customHeight="1"/>
    <row r="258" ht="24.75" customHeight="1"/>
    <row r="259" ht="80.099999999999994" customHeight="1"/>
    <row r="260" ht="20.100000000000001" customHeight="1"/>
    <row r="261" ht="36" customHeight="1"/>
    <row r="262" ht="36" customHeight="1"/>
    <row r="263" ht="36" customHeight="1"/>
    <row r="264" ht="36" customHeight="1"/>
    <row r="265" ht="36" customHeight="1"/>
    <row r="266" ht="36" customHeight="1"/>
    <row r="267" ht="36" customHeight="1"/>
    <row r="268" ht="36" customHeight="1"/>
    <row r="269" ht="36" customHeight="1"/>
    <row r="270" ht="36" customHeight="1"/>
    <row r="271" ht="36" customHeight="1"/>
    <row r="272" ht="36" customHeight="1"/>
    <row r="289" ht="84.95" customHeight="1"/>
    <row r="290" ht="84.95" customHeight="1"/>
    <row r="291" ht="84.95" customHeight="1"/>
    <row r="292" ht="84.95" customHeight="1"/>
    <row r="293" ht="15" customHeight="1"/>
    <row r="294" ht="21.75" customHeight="1"/>
    <row r="295" ht="21.75" customHeight="1"/>
    <row r="296" ht="21.75" customHeight="1"/>
    <row r="297" ht="21.75" customHeight="1"/>
    <row r="298" ht="21.75" customHeight="1"/>
    <row r="299" ht="21.75" customHeight="1"/>
    <row r="300" ht="22.5" customHeight="1"/>
    <row r="301" ht="21.75" customHeight="1"/>
    <row r="302" ht="21.75" customHeight="1"/>
    <row r="303" ht="3.75" customHeight="1"/>
    <row r="304" ht="21.75" customHeight="1"/>
    <row r="305" ht="21.75" customHeight="1"/>
    <row r="306" ht="21.75" customHeight="1"/>
    <row r="307" ht="3.75" customHeight="1"/>
    <row r="308" ht="21.75" customHeight="1"/>
    <row r="309" ht="3.75" customHeight="1"/>
    <row r="310" ht="21.75" customHeight="1"/>
    <row r="311" ht="21.75" customHeight="1"/>
    <row r="312" ht="3.75" customHeight="1"/>
    <row r="313" ht="21.75" customHeight="1"/>
    <row r="314" ht="21.75" customHeight="1"/>
    <row r="315" ht="21.75" customHeight="1"/>
    <row r="316" ht="3.75" customHeight="1"/>
    <row r="317" ht="21.75" customHeight="1"/>
    <row r="318" ht="15" customHeight="1"/>
    <row r="319" ht="21.75" customHeight="1"/>
    <row r="320" ht="21.75" customHeight="1"/>
    <row r="321" ht="21.75" customHeight="1"/>
    <row r="322" ht="21.75" customHeight="1"/>
    <row r="323" ht="21.75" customHeight="1"/>
    <row r="324" ht="3.75" customHeight="1"/>
    <row r="325" ht="21.75" customHeight="1"/>
    <row r="326" ht="21.75" customHeight="1"/>
    <row r="327" ht="3.75" customHeight="1"/>
    <row r="328" ht="21.75" customHeight="1"/>
    <row r="329" ht="21.75" customHeight="1"/>
    <row r="330" ht="5.0999999999999996" customHeight="1"/>
    <row r="331" ht="21.75" customHeight="1"/>
    <row r="332" ht="21.75" customHeight="1"/>
    <row r="333" ht="20.100000000000001" customHeight="1"/>
    <row r="335" ht="20.100000000000001" customHeight="1"/>
    <row r="336" ht="20.100000000000001" customHeight="1"/>
    <row r="337" ht="9.9499999999999993" customHeight="1"/>
    <row r="338" ht="80.099999999999994" customHeight="1"/>
    <row r="339" ht="24.75" customHeight="1"/>
    <row r="340" ht="24.75" customHeight="1"/>
    <row r="341" ht="24.75" customHeight="1"/>
    <row r="342" ht="80.099999999999994" customHeight="1"/>
    <row r="343" ht="20.100000000000001" customHeight="1"/>
    <row r="344" ht="36" customHeight="1"/>
    <row r="345" ht="36" customHeight="1"/>
    <row r="346" ht="36" customHeight="1"/>
    <row r="347" ht="36" customHeight="1"/>
    <row r="348" ht="36" customHeight="1"/>
    <row r="349" ht="36" customHeight="1"/>
    <row r="350" ht="36" customHeight="1"/>
    <row r="351" ht="36" customHeight="1"/>
    <row r="352" ht="36" customHeight="1"/>
    <row r="369" ht="21.75" customHeight="1"/>
    <row r="370" ht="3.75" customHeight="1"/>
    <row r="371" ht="84.95" customHeight="1"/>
    <row r="372" ht="84.95" customHeight="1"/>
    <row r="373" ht="84.95" customHeight="1"/>
    <row r="374" ht="84.95" customHeight="1"/>
    <row r="375" ht="84.95" customHeight="1"/>
    <row r="376" ht="15" customHeight="1"/>
    <row r="377" ht="21.75" customHeight="1"/>
    <row r="378" ht="21.75" customHeight="1"/>
    <row r="379" ht="21.75" customHeight="1"/>
    <row r="380" ht="21.75" customHeight="1"/>
    <row r="381" ht="21.75" customHeight="1"/>
    <row r="382" ht="21.75" customHeight="1"/>
    <row r="383" ht="22.5" customHeight="1"/>
    <row r="384" ht="21.75" customHeight="1"/>
    <row r="385" ht="21.75" customHeight="1"/>
    <row r="386" ht="3.75" customHeight="1"/>
    <row r="387" ht="21.75" customHeight="1"/>
    <row r="388" ht="21.75" customHeight="1"/>
    <row r="389" ht="21.75" customHeight="1"/>
    <row r="390" ht="3.75" customHeight="1"/>
    <row r="391" ht="21.75" customHeight="1"/>
    <row r="392" ht="3.75" customHeight="1"/>
    <row r="393" ht="21.75" customHeight="1"/>
    <row r="394" ht="21.75" customHeight="1"/>
    <row r="395" ht="3.75" customHeight="1"/>
    <row r="396" ht="21.75" customHeight="1"/>
    <row r="397" ht="21.75" customHeight="1"/>
    <row r="398" ht="21.75" customHeight="1"/>
    <row r="399" ht="3.75" customHeight="1"/>
    <row r="400" ht="21.75" customHeight="1"/>
    <row r="401" ht="15" customHeight="1"/>
    <row r="402" ht="21.75" customHeight="1"/>
    <row r="403" ht="21.75" customHeight="1"/>
    <row r="404" ht="21.75" customHeight="1"/>
    <row r="405" ht="21.75" customHeight="1"/>
    <row r="406" ht="21.75" customHeight="1"/>
    <row r="407" ht="3.75" customHeight="1"/>
    <row r="408" ht="21.75" customHeight="1"/>
    <row r="409" ht="21.75" customHeight="1"/>
    <row r="410" ht="3.75" customHeight="1"/>
    <row r="411" ht="21.75" customHeight="1"/>
    <row r="412" ht="21.75" customHeight="1"/>
    <row r="413" ht="5.0999999999999996" customHeight="1"/>
    <row r="414" ht="21.75" customHeight="1"/>
    <row r="415" ht="21.75" customHeight="1"/>
  </sheetData>
  <mergeCells count="48">
    <mergeCell ref="A8:C8"/>
    <mergeCell ref="D8:P8"/>
    <mergeCell ref="C17:E17"/>
    <mergeCell ref="F17:O17"/>
    <mergeCell ref="C18:E18"/>
    <mergeCell ref="A9:A28"/>
    <mergeCell ref="B9:E9"/>
    <mergeCell ref="F9:O9"/>
    <mergeCell ref="B10:B18"/>
    <mergeCell ref="C10:E10"/>
    <mergeCell ref="F10:O10"/>
    <mergeCell ref="C11:E11"/>
    <mergeCell ref="F11:O11"/>
    <mergeCell ref="C12:E12"/>
    <mergeCell ref="F12:O12"/>
    <mergeCell ref="C27:E27"/>
    <mergeCell ref="A3:P3"/>
    <mergeCell ref="A5:E5"/>
    <mergeCell ref="F5:L5"/>
    <mergeCell ref="A7:C7"/>
    <mergeCell ref="D7:P7"/>
    <mergeCell ref="C25:E25"/>
    <mergeCell ref="F25:O25"/>
    <mergeCell ref="C26:E26"/>
    <mergeCell ref="F26:O26"/>
    <mergeCell ref="F21:O21"/>
    <mergeCell ref="C13:E13"/>
    <mergeCell ref="F13:O13"/>
    <mergeCell ref="C14:E14"/>
    <mergeCell ref="F14:O14"/>
    <mergeCell ref="C15:E15"/>
    <mergeCell ref="F15:O15"/>
    <mergeCell ref="B19:B27"/>
    <mergeCell ref="C19:E19"/>
    <mergeCell ref="F19:O19"/>
    <mergeCell ref="C16:E16"/>
    <mergeCell ref="F16:O16"/>
    <mergeCell ref="C22:E22"/>
    <mergeCell ref="F22:O22"/>
    <mergeCell ref="C23:E23"/>
    <mergeCell ref="F23:O23"/>
    <mergeCell ref="C24:E24"/>
    <mergeCell ref="F24:O24"/>
    <mergeCell ref="C20:E20"/>
    <mergeCell ref="F20:O20"/>
    <mergeCell ref="C21:E21"/>
    <mergeCell ref="F27:O27"/>
    <mergeCell ref="F18:O18"/>
  </mergeCells>
  <phoneticPr fontId="53"/>
  <conditionalFormatting sqref="P10:P27 F10:F27 P5 C10:D27 G10:O10 G15:O18">
    <cfRule type="cellIs" dxfId="103" priority="3" stopIfTrue="1" operator="equal">
      <formula>""</formula>
    </cfRule>
  </conditionalFormatting>
  <conditionalFormatting sqref="P10:P27 F10:F27 P5 C10:D27 G10:O10 G15:O18">
    <cfRule type="cellIs" dxfId="102" priority="2" stopIfTrue="1" operator="equal">
      <formula>""</formula>
    </cfRule>
  </conditionalFormatting>
  <conditionalFormatting sqref="D8:P8">
    <cfRule type="containsBlanks" dxfId="101" priority="4">
      <formula>LEN(TRIM(D8))=0</formula>
    </cfRule>
  </conditionalFormatting>
  <dataValidations count="2">
    <dataValidation imeMode="off" allowBlank="1" showInputMessage="1" showErrorMessage="1" sqref="P10:P27"/>
    <dataValidation imeMode="hiragana" allowBlank="1" showInputMessage="1" showErrorMessage="1" sqref="F10:F27 P5 C10:D27 G10:O10 G15:O18"/>
  </dataValidations>
  <printOptions horizontalCentered="1"/>
  <pageMargins left="0.59055118110236227" right="0.59055118110236227" top="0.59055118110236227" bottom="0.39370078740157483" header="0.31496062992125984" footer="0.31496062992125984"/>
  <pageSetup paperSize="9" scale="95" orientation="portrait" r:id="rId1"/>
  <headerFooter>
    <oddFooter>&amp;R東京支部7月開講コース</oddFooter>
  </headerFooter>
  <rowBreaks count="9" manualBreakCount="9">
    <brk id="30" max="16383" man="1"/>
    <brk id="83" max="16383" man="1"/>
    <brk id="113" max="16383" man="1"/>
    <brk id="166" max="16383" man="1"/>
    <brk id="196" max="16383" man="1"/>
    <brk id="249" max="16383" man="1"/>
    <brk id="279" max="16383" man="1"/>
    <brk id="332" max="16383" man="1"/>
    <brk id="362" max="1638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17"/>
  <sheetViews>
    <sheetView view="pageBreakPreview" zoomScale="55" zoomScaleNormal="100" zoomScaleSheetLayoutView="55" zoomScalePageLayoutView="60" workbookViewId="0">
      <selection activeCell="C14" sqref="C14:E14"/>
    </sheetView>
  </sheetViews>
  <sheetFormatPr defaultRowHeight="13.5"/>
  <cols>
    <col min="1" max="1" width="2.625" style="130" customWidth="1"/>
    <col min="2" max="2" width="3.25" style="130" customWidth="1"/>
    <col min="3" max="3" width="5.625" style="130" customWidth="1"/>
    <col min="4" max="4" width="19.75" style="160" customWidth="1"/>
    <col min="5" max="7" width="4.375" style="160" customWidth="1"/>
    <col min="8" max="8" width="4.125" style="160" customWidth="1"/>
    <col min="9" max="9" width="45.75" style="160" customWidth="1"/>
    <col min="10" max="10" width="47.875" style="160" customWidth="1"/>
    <col min="11" max="11" width="17" style="161" customWidth="1"/>
    <col min="12" max="12" width="5.875" style="160" customWidth="1"/>
    <col min="13" max="13" width="2.375" style="130" customWidth="1"/>
    <col min="14" max="14" width="9" style="130"/>
    <col min="15" max="15" width="8.5" style="130" customWidth="1"/>
    <col min="16" max="16" width="141.5" style="130" customWidth="1"/>
    <col min="17" max="27" width="9" style="130"/>
    <col min="28" max="28" width="2.625" style="130" customWidth="1"/>
    <col min="29" max="16384" width="9" style="130"/>
  </cols>
  <sheetData>
    <row r="1" spans="1:15" ht="30" customHeight="1">
      <c r="A1" s="129"/>
      <c r="B1" s="3059" t="s">
        <v>1096</v>
      </c>
      <c r="C1" s="3059"/>
      <c r="D1" s="3059"/>
      <c r="E1" s="3059"/>
      <c r="F1" s="3059"/>
      <c r="G1" s="3059"/>
      <c r="H1" s="3059"/>
      <c r="I1" s="3059"/>
      <c r="J1" s="3059"/>
      <c r="K1" s="3059"/>
      <c r="L1" s="3059"/>
      <c r="M1" s="150"/>
    </row>
    <row r="2" spans="1:15" ht="37.5" customHeight="1">
      <c r="A2" s="131"/>
      <c r="B2" s="3060" t="s">
        <v>746</v>
      </c>
      <c r="C2" s="3060"/>
      <c r="D2" s="3060"/>
      <c r="E2" s="3060"/>
      <c r="F2" s="3060"/>
      <c r="G2" s="3060"/>
      <c r="H2" s="3060"/>
      <c r="I2" s="3060"/>
      <c r="J2" s="3060"/>
      <c r="K2" s="3060"/>
      <c r="L2" s="3060"/>
    </row>
    <row r="3" spans="1:15" ht="32.25">
      <c r="A3" s="131"/>
      <c r="B3" s="3060" t="s">
        <v>747</v>
      </c>
      <c r="C3" s="3060"/>
      <c r="D3" s="3060"/>
      <c r="E3" s="3060"/>
      <c r="F3" s="3060"/>
      <c r="G3" s="3060"/>
      <c r="H3" s="3060"/>
      <c r="I3" s="3060"/>
      <c r="J3" s="3060"/>
      <c r="K3" s="3060"/>
      <c r="L3" s="728"/>
    </row>
    <row r="4" spans="1:15">
      <c r="A4" s="131"/>
      <c r="B4" s="132"/>
      <c r="D4" s="133"/>
      <c r="E4" s="133"/>
      <c r="F4" s="133"/>
      <c r="G4" s="133"/>
      <c r="H4" s="133"/>
      <c r="I4" s="133"/>
      <c r="J4" s="133"/>
      <c r="K4" s="134"/>
      <c r="L4" s="133"/>
      <c r="M4" s="150"/>
    </row>
    <row r="5" spans="1:15" ht="25.5" customHeight="1">
      <c r="A5" s="131"/>
      <c r="B5" s="135"/>
      <c r="D5" s="1295" t="s">
        <v>1137</v>
      </c>
      <c r="E5" s="143"/>
      <c r="F5" s="354"/>
      <c r="G5" s="354"/>
      <c r="H5" s="354"/>
      <c r="I5" s="354"/>
      <c r="J5" s="136"/>
      <c r="K5" s="137"/>
      <c r="L5" s="135"/>
      <c r="M5" s="150"/>
    </row>
    <row r="6" spans="1:15" ht="25.5" customHeight="1">
      <c r="A6" s="131"/>
      <c r="B6" s="135"/>
      <c r="D6" s="143" t="s">
        <v>6</v>
      </c>
      <c r="E6" s="3062" t="str">
        <f>IF(様式1!G35="","",様式1!G35)</f>
        <v/>
      </c>
      <c r="F6" s="3063"/>
      <c r="G6" s="3063"/>
      <c r="H6" s="3063"/>
      <c r="I6" s="3063"/>
      <c r="J6" s="3063"/>
      <c r="K6" s="137"/>
      <c r="L6" s="135"/>
      <c r="M6" s="150"/>
    </row>
    <row r="7" spans="1:15" s="139" customFormat="1" ht="25.5" customHeight="1">
      <c r="A7" s="138"/>
      <c r="B7" s="135"/>
      <c r="D7" s="135"/>
      <c r="E7" s="135"/>
      <c r="F7" s="135"/>
      <c r="G7" s="135"/>
      <c r="H7" s="135"/>
      <c r="I7" s="135"/>
      <c r="J7" s="135" t="s">
        <v>752</v>
      </c>
      <c r="K7" s="140"/>
      <c r="L7" s="745"/>
      <c r="M7" s="144"/>
    </row>
    <row r="8" spans="1:15" s="139" customFormat="1" ht="25.5" customHeight="1">
      <c r="A8" s="138"/>
      <c r="B8" s="135"/>
      <c r="D8" s="135"/>
      <c r="E8" s="135"/>
      <c r="F8" s="135"/>
      <c r="G8" s="135"/>
      <c r="H8" s="135"/>
      <c r="I8" s="135"/>
      <c r="J8" s="135"/>
      <c r="K8" s="141"/>
      <c r="L8" s="135"/>
      <c r="M8" s="144"/>
    </row>
    <row r="9" spans="1:15" s="139" customFormat="1" ht="37.5" customHeight="1">
      <c r="A9" s="138"/>
      <c r="B9" s="3061" t="s">
        <v>748</v>
      </c>
      <c r="C9" s="3061"/>
      <c r="D9" s="3061"/>
      <c r="E9" s="3061"/>
      <c r="F9" s="3061"/>
      <c r="G9" s="3061"/>
      <c r="H9" s="3061"/>
      <c r="I9" s="3061"/>
      <c r="J9" s="3061"/>
      <c r="K9" s="3061"/>
      <c r="L9" s="142"/>
      <c r="M9" s="144"/>
    </row>
    <row r="10" spans="1:15" s="139" customFormat="1" ht="25.5" customHeight="1">
      <c r="A10" s="138"/>
      <c r="B10" s="135"/>
      <c r="C10" s="1442"/>
      <c r="D10" s="135"/>
      <c r="E10" s="135"/>
      <c r="F10" s="135"/>
      <c r="G10" s="135"/>
      <c r="H10" s="135"/>
      <c r="I10" s="135"/>
      <c r="J10" s="135"/>
      <c r="K10" s="137"/>
      <c r="L10" s="135"/>
      <c r="M10" s="144"/>
    </row>
    <row r="11" spans="1:15" s="139" customFormat="1" ht="25.5" customHeight="1">
      <c r="A11" s="138"/>
      <c r="B11" s="135"/>
      <c r="C11" s="1452"/>
      <c r="D11" s="3065" t="s">
        <v>1070</v>
      </c>
      <c r="E11" s="3065"/>
      <c r="F11" s="3066"/>
      <c r="G11" s="3066"/>
      <c r="H11" s="3066"/>
      <c r="I11" s="135"/>
      <c r="J11" s="135"/>
      <c r="K11" s="137"/>
      <c r="L11" s="135"/>
      <c r="M11" s="144"/>
    </row>
    <row r="12" spans="1:15" s="139" customFormat="1" ht="25.5" customHeight="1">
      <c r="A12" s="138"/>
      <c r="B12" s="135"/>
      <c r="D12" s="135"/>
      <c r="E12" s="135"/>
      <c r="F12" s="135"/>
      <c r="G12" s="135"/>
      <c r="H12" s="135"/>
      <c r="I12" s="135"/>
      <c r="J12" s="135"/>
      <c r="K12" s="137"/>
      <c r="L12" s="135"/>
      <c r="M12" s="144"/>
    </row>
    <row r="13" spans="1:15" s="139" customFormat="1" ht="36" customHeight="1">
      <c r="A13" s="138"/>
      <c r="B13" s="135"/>
      <c r="D13" s="143" t="s">
        <v>421</v>
      </c>
      <c r="F13" s="354"/>
      <c r="G13" s="354"/>
      <c r="H13" s="354"/>
      <c r="I13" s="3064"/>
      <c r="J13" s="3064"/>
      <c r="K13" s="354"/>
      <c r="L13" s="144"/>
      <c r="M13" s="144"/>
    </row>
    <row r="14" spans="1:15" s="139" customFormat="1" ht="25.5" customHeight="1">
      <c r="A14" s="138"/>
      <c r="B14" s="135"/>
      <c r="D14" s="142"/>
      <c r="E14" s="729" t="s">
        <v>68</v>
      </c>
      <c r="F14" s="730"/>
      <c r="G14" s="729"/>
      <c r="H14" s="730"/>
      <c r="I14" s="730"/>
      <c r="J14" s="143" t="s">
        <v>1186</v>
      </c>
      <c r="K14" s="732"/>
      <c r="L14" s="744"/>
      <c r="M14" s="144"/>
    </row>
    <row r="15" spans="1:15" s="139" customFormat="1" ht="30" customHeight="1">
      <c r="A15" s="138"/>
      <c r="B15" s="135"/>
      <c r="D15" s="142"/>
      <c r="E15" s="3072" t="str">
        <f>IF(様式1!L8="","",様式1!L8)</f>
        <v/>
      </c>
      <c r="F15" s="3072"/>
      <c r="G15" s="3072"/>
      <c r="H15" s="3072"/>
      <c r="I15" s="3072"/>
      <c r="J15" s="1355" t="str">
        <f>IF(様式9!C9="","",様式9!C9)</f>
        <v/>
      </c>
      <c r="K15" s="732"/>
      <c r="L15" s="744"/>
      <c r="M15" s="144"/>
      <c r="O15" s="1356"/>
    </row>
    <row r="16" spans="1:15" s="139" customFormat="1" ht="25.5" customHeight="1">
      <c r="A16" s="138"/>
      <c r="B16" s="144"/>
      <c r="D16" s="145"/>
      <c r="E16" s="729" t="s">
        <v>749</v>
      </c>
      <c r="F16" s="730"/>
      <c r="G16" s="729"/>
      <c r="H16" s="730"/>
      <c r="I16" s="730"/>
      <c r="J16" s="142" t="s">
        <v>753</v>
      </c>
      <c r="K16" s="732"/>
      <c r="L16" s="144"/>
      <c r="M16" s="144"/>
    </row>
    <row r="17" spans="1:13" s="139" customFormat="1" ht="33" customHeight="1">
      <c r="A17" s="138"/>
      <c r="B17" s="135"/>
      <c r="D17" s="142"/>
      <c r="E17" s="3072" t="str">
        <f>IF(様式1!L10="","",様式1!L10)</f>
        <v/>
      </c>
      <c r="F17" s="3072"/>
      <c r="G17" s="3072"/>
      <c r="H17" s="3072"/>
      <c r="I17" s="3072"/>
      <c r="J17" s="142" t="str">
        <f>IF(様式4!E40="","",様式4!E40)</f>
        <v/>
      </c>
      <c r="K17" s="732"/>
      <c r="L17" s="744"/>
      <c r="M17" s="144"/>
    </row>
    <row r="18" spans="1:13" s="139" customFormat="1" ht="17.25" customHeight="1">
      <c r="A18" s="138"/>
      <c r="B18" s="144"/>
      <c r="D18" s="145"/>
      <c r="E18" s="145"/>
      <c r="F18" s="145"/>
      <c r="G18" s="145"/>
      <c r="H18" s="145"/>
      <c r="I18" s="145"/>
      <c r="J18" s="145"/>
      <c r="K18" s="145"/>
      <c r="L18" s="142"/>
      <c r="M18" s="144"/>
    </row>
    <row r="19" spans="1:13" s="139" customFormat="1" ht="18.75">
      <c r="A19" s="138"/>
      <c r="B19" s="3053" t="s">
        <v>7</v>
      </c>
      <c r="C19" s="3054"/>
      <c r="D19" s="3054"/>
      <c r="E19" s="3054"/>
      <c r="F19" s="3054"/>
      <c r="G19" s="3054"/>
      <c r="H19" s="3054"/>
      <c r="I19" s="146"/>
      <c r="J19" s="146"/>
      <c r="K19" s="147"/>
      <c r="L19" s="144"/>
      <c r="M19" s="144"/>
    </row>
    <row r="20" spans="1:13" s="139" customFormat="1" ht="5.25" customHeight="1" thickBot="1">
      <c r="A20" s="138"/>
      <c r="B20" s="148"/>
      <c r="C20" s="149"/>
      <c r="D20" s="149"/>
      <c r="E20" s="149"/>
      <c r="F20" s="149"/>
      <c r="G20" s="149"/>
      <c r="H20" s="149"/>
      <c r="I20" s="146"/>
      <c r="J20" s="146"/>
      <c r="K20" s="147"/>
      <c r="L20" s="144"/>
      <c r="M20" s="144"/>
    </row>
    <row r="21" spans="1:13" s="139" customFormat="1" ht="18.75" customHeight="1">
      <c r="A21" s="138"/>
      <c r="B21" s="3067" t="s">
        <v>8</v>
      </c>
      <c r="C21" s="3068"/>
      <c r="D21" s="3068"/>
      <c r="E21" s="3068" t="s">
        <v>91</v>
      </c>
      <c r="F21" s="3068"/>
      <c r="G21" s="3068"/>
      <c r="H21" s="3069" t="s">
        <v>9</v>
      </c>
      <c r="I21" s="3070"/>
      <c r="J21" s="3070"/>
      <c r="K21" s="3071"/>
      <c r="L21" s="746"/>
      <c r="M21" s="144"/>
    </row>
    <row r="22" spans="1:13" s="139" customFormat="1" ht="30" customHeight="1">
      <c r="A22" s="138"/>
      <c r="B22" s="3073">
        <f>様式1!F36</f>
        <v>45491</v>
      </c>
      <c r="C22" s="3074"/>
      <c r="D22" s="3074"/>
      <c r="E22" s="3084">
        <f>様式５!G58</f>
        <v>0</v>
      </c>
      <c r="F22" s="3085"/>
      <c r="G22" s="3085"/>
      <c r="H22" s="3087" t="str">
        <f>IF(様式５!F20="","",様式５!F20)</f>
        <v/>
      </c>
      <c r="I22" s="3088"/>
      <c r="J22" s="3088"/>
      <c r="K22" s="3089"/>
      <c r="L22" s="746"/>
      <c r="M22" s="144"/>
    </row>
    <row r="23" spans="1:13" s="139" customFormat="1" ht="18" customHeight="1">
      <c r="A23" s="138"/>
      <c r="B23" s="3077" t="s">
        <v>1113</v>
      </c>
      <c r="C23" s="3078"/>
      <c r="D23" s="3078"/>
      <c r="E23" s="3084"/>
      <c r="F23" s="3085"/>
      <c r="G23" s="3085"/>
      <c r="H23" s="3090"/>
      <c r="I23" s="3091"/>
      <c r="J23" s="3091"/>
      <c r="K23" s="3092"/>
      <c r="L23" s="746"/>
      <c r="M23" s="144"/>
    </row>
    <row r="24" spans="1:13" s="139" customFormat="1" ht="30" customHeight="1" thickBot="1">
      <c r="A24" s="138"/>
      <c r="B24" s="3075" t="str">
        <f>IF(様式1!K36="","",様式1!K36)</f>
        <v/>
      </c>
      <c r="C24" s="3076"/>
      <c r="D24" s="3076"/>
      <c r="E24" s="3086"/>
      <c r="F24" s="3086"/>
      <c r="G24" s="3086"/>
      <c r="H24" s="3093"/>
      <c r="I24" s="3094"/>
      <c r="J24" s="3094"/>
      <c r="K24" s="3095"/>
      <c r="L24" s="746"/>
      <c r="M24" s="144"/>
    </row>
    <row r="25" spans="1:13" ht="21" customHeight="1">
      <c r="A25" s="131"/>
      <c r="B25" s="150"/>
      <c r="D25" s="151"/>
      <c r="E25" s="152"/>
      <c r="F25" s="151"/>
      <c r="G25" s="151"/>
      <c r="H25" s="151"/>
      <c r="I25" s="151"/>
      <c r="J25" s="151"/>
      <c r="K25" s="134"/>
      <c r="L25" s="133"/>
      <c r="M25" s="150"/>
    </row>
    <row r="26" spans="1:13" ht="26.25" customHeight="1">
      <c r="A26" s="131"/>
      <c r="B26" s="3055" t="s">
        <v>10</v>
      </c>
      <c r="C26" s="3056"/>
      <c r="D26" s="3056"/>
      <c r="E26" s="3056"/>
      <c r="F26" s="3056"/>
      <c r="G26" s="3056"/>
      <c r="H26" s="3056"/>
      <c r="I26" s="3056"/>
      <c r="J26" s="3056"/>
      <c r="K26" s="3056"/>
      <c r="L26" s="133"/>
      <c r="M26" s="150"/>
    </row>
    <row r="27" spans="1:13" ht="5.25" customHeight="1">
      <c r="A27" s="131"/>
      <c r="B27" s="153"/>
      <c r="C27" s="154"/>
      <c r="D27" s="154"/>
      <c r="E27" s="154"/>
      <c r="F27" s="154"/>
      <c r="G27" s="154"/>
      <c r="H27" s="154"/>
      <c r="I27" s="154"/>
      <c r="J27" s="154"/>
      <c r="K27" s="154"/>
      <c r="L27" s="133"/>
      <c r="M27" s="150"/>
    </row>
    <row r="28" spans="1:13" ht="18.75">
      <c r="A28" s="131"/>
      <c r="B28" s="3057" t="s">
        <v>11</v>
      </c>
      <c r="C28" s="3058"/>
      <c r="D28" s="3058"/>
      <c r="E28" s="3058"/>
      <c r="F28" s="3058"/>
      <c r="G28" s="3058"/>
      <c r="H28" s="3058"/>
      <c r="I28" s="3058"/>
      <c r="J28" s="155"/>
      <c r="K28" s="154"/>
      <c r="L28" s="133"/>
      <c r="M28" s="150"/>
    </row>
    <row r="29" spans="1:13" ht="21" customHeight="1" thickBot="1">
      <c r="A29" s="131"/>
      <c r="B29" s="3155" t="s">
        <v>977</v>
      </c>
      <c r="C29" s="3155"/>
      <c r="D29" s="3156"/>
      <c r="E29" s="3156"/>
      <c r="F29" s="3156"/>
      <c r="G29" s="3156"/>
      <c r="H29" s="3156"/>
      <c r="I29" s="3156"/>
      <c r="J29" s="3156"/>
      <c r="K29" s="3156"/>
      <c r="L29" s="747"/>
      <c r="M29" s="150"/>
    </row>
    <row r="30" spans="1:13" ht="25.5" customHeight="1">
      <c r="A30" s="131"/>
      <c r="B30" s="3096" t="s">
        <v>12</v>
      </c>
      <c r="C30" s="3097"/>
      <c r="D30" s="3098"/>
      <c r="E30" s="3102" t="s">
        <v>13</v>
      </c>
      <c r="F30" s="3103"/>
      <c r="G30" s="3104"/>
      <c r="H30" s="367" t="s">
        <v>434</v>
      </c>
      <c r="I30" s="3105" t="s">
        <v>14</v>
      </c>
      <c r="J30" s="3106"/>
      <c r="K30" s="3109" t="s">
        <v>435</v>
      </c>
      <c r="L30" s="356"/>
      <c r="M30" s="150"/>
    </row>
    <row r="31" spans="1:13" ht="25.5" customHeight="1">
      <c r="A31" s="131"/>
      <c r="B31" s="3099"/>
      <c r="C31" s="3100"/>
      <c r="D31" s="3101"/>
      <c r="E31" s="368" t="s">
        <v>436</v>
      </c>
      <c r="F31" s="369" t="s">
        <v>437</v>
      </c>
      <c r="G31" s="370" t="s">
        <v>438</v>
      </c>
      <c r="H31" s="371"/>
      <c r="I31" s="3107"/>
      <c r="J31" s="3108"/>
      <c r="K31" s="3110"/>
      <c r="L31" s="356"/>
      <c r="M31" s="150"/>
    </row>
    <row r="32" spans="1:13" ht="25.5" customHeight="1">
      <c r="A32" s="131"/>
      <c r="B32" s="3081" t="s">
        <v>896</v>
      </c>
      <c r="C32" s="3111" t="s">
        <v>905</v>
      </c>
      <c r="D32" s="3116"/>
      <c r="E32" s="386"/>
      <c r="F32" s="386"/>
      <c r="G32" s="387"/>
      <c r="H32" s="388"/>
      <c r="I32" s="3079"/>
      <c r="J32" s="3080"/>
      <c r="K32" s="389"/>
      <c r="L32" s="356"/>
    </row>
    <row r="33" spans="1:28" ht="25.5" customHeight="1">
      <c r="A33" s="131"/>
      <c r="B33" s="3082"/>
      <c r="C33" s="3112"/>
      <c r="D33" s="3117"/>
      <c r="E33" s="390"/>
      <c r="F33" s="390"/>
      <c r="G33" s="391"/>
      <c r="H33" s="392"/>
      <c r="I33" s="3118"/>
      <c r="J33" s="3119"/>
      <c r="K33" s="393"/>
      <c r="L33" s="356"/>
      <c r="P33" s="1425"/>
      <c r="Q33" s="150"/>
      <c r="R33" s="150"/>
      <c r="S33" s="150"/>
      <c r="T33" s="150"/>
      <c r="U33" s="150"/>
      <c r="V33" s="150"/>
      <c r="W33" s="150"/>
      <c r="X33" s="150"/>
      <c r="Y33" s="150"/>
      <c r="Z33" s="150"/>
      <c r="AA33" s="150"/>
      <c r="AB33" s="150"/>
    </row>
    <row r="34" spans="1:28" ht="25.5" customHeight="1">
      <c r="A34" s="131"/>
      <c r="B34" s="3082"/>
      <c r="C34" s="3112"/>
      <c r="D34" s="3116"/>
      <c r="E34" s="386"/>
      <c r="F34" s="386"/>
      <c r="G34" s="387"/>
      <c r="H34" s="388"/>
      <c r="I34" s="3113"/>
      <c r="J34" s="3113"/>
      <c r="K34" s="389"/>
      <c r="L34" s="356"/>
      <c r="P34" s="359" t="s">
        <v>422</v>
      </c>
      <c r="Q34" s="150"/>
      <c r="R34" s="150"/>
      <c r="S34" s="150"/>
      <c r="T34" s="150"/>
      <c r="U34" s="150"/>
      <c r="V34" s="150"/>
      <c r="W34" s="150"/>
      <c r="X34" s="150"/>
      <c r="Y34" s="150"/>
      <c r="Z34" s="150"/>
      <c r="AA34" s="150"/>
      <c r="AB34" s="150"/>
    </row>
    <row r="35" spans="1:28" ht="25.5" customHeight="1">
      <c r="A35" s="131"/>
      <c r="B35" s="3082"/>
      <c r="C35" s="3112"/>
      <c r="D35" s="3117"/>
      <c r="E35" s="390"/>
      <c r="F35" s="390"/>
      <c r="G35" s="391"/>
      <c r="H35" s="392"/>
      <c r="I35" s="3118"/>
      <c r="J35" s="3119"/>
      <c r="K35" s="393"/>
      <c r="L35" s="356"/>
      <c r="P35" s="1426" t="s">
        <v>1240</v>
      </c>
      <c r="Q35" s="150"/>
      <c r="R35" s="150"/>
      <c r="S35" s="150"/>
      <c r="T35" s="150"/>
      <c r="U35" s="150"/>
      <c r="V35" s="150"/>
      <c r="W35" s="150"/>
      <c r="X35" s="150"/>
      <c r="Y35" s="150"/>
      <c r="Z35" s="150"/>
      <c r="AA35" s="150"/>
      <c r="AB35" s="150"/>
    </row>
    <row r="36" spans="1:28" ht="25.5" customHeight="1">
      <c r="A36" s="131"/>
      <c r="B36" s="3082"/>
      <c r="C36" s="3112"/>
      <c r="D36" s="3116"/>
      <c r="E36" s="386"/>
      <c r="F36" s="386"/>
      <c r="G36" s="387"/>
      <c r="H36" s="388"/>
      <c r="I36" s="3113"/>
      <c r="J36" s="3113"/>
      <c r="K36" s="389"/>
      <c r="L36" s="356"/>
      <c r="P36" s="360" t="s">
        <v>443</v>
      </c>
      <c r="Q36" s="150"/>
      <c r="R36" s="150"/>
      <c r="S36" s="150"/>
      <c r="T36" s="150"/>
      <c r="U36" s="150"/>
      <c r="V36" s="150"/>
      <c r="W36" s="150"/>
      <c r="X36" s="150"/>
      <c r="Y36" s="150"/>
      <c r="Z36" s="150"/>
      <c r="AA36" s="150"/>
      <c r="AB36" s="150"/>
    </row>
    <row r="37" spans="1:28" ht="25.5" customHeight="1">
      <c r="A37" s="131"/>
      <c r="B37" s="3082"/>
      <c r="C37" s="3112"/>
      <c r="D37" s="3117"/>
      <c r="E37" s="390"/>
      <c r="F37" s="390"/>
      <c r="G37" s="391"/>
      <c r="H37" s="392"/>
      <c r="I37" s="3114"/>
      <c r="J37" s="3115"/>
      <c r="K37" s="393"/>
      <c r="L37" s="356"/>
      <c r="P37" s="359" t="s">
        <v>426</v>
      </c>
      <c r="Q37" s="150"/>
      <c r="R37" s="150"/>
      <c r="S37" s="150"/>
      <c r="T37" s="150"/>
      <c r="U37" s="150"/>
      <c r="V37" s="150"/>
      <c r="W37" s="150"/>
      <c r="X37" s="150"/>
      <c r="Y37" s="150"/>
      <c r="Z37" s="150"/>
      <c r="AA37" s="150"/>
      <c r="AB37" s="150"/>
    </row>
    <row r="38" spans="1:28" ht="25.5" customHeight="1">
      <c r="A38" s="131"/>
      <c r="B38" s="3082"/>
      <c r="C38" s="3131" t="s">
        <v>906</v>
      </c>
      <c r="D38" s="3116"/>
      <c r="E38" s="386"/>
      <c r="F38" s="386"/>
      <c r="G38" s="387"/>
      <c r="H38" s="388"/>
      <c r="I38" s="3079"/>
      <c r="J38" s="3080"/>
      <c r="K38" s="389"/>
      <c r="L38" s="356"/>
      <c r="P38" s="359" t="s">
        <v>425</v>
      </c>
    </row>
    <row r="39" spans="1:28" ht="25.5" customHeight="1">
      <c r="A39" s="131"/>
      <c r="B39" s="3082"/>
      <c r="C39" s="3132"/>
      <c r="D39" s="3117"/>
      <c r="E39" s="390"/>
      <c r="F39" s="390"/>
      <c r="G39" s="391"/>
      <c r="H39" s="392"/>
      <c r="I39" s="3118"/>
      <c r="J39" s="3119"/>
      <c r="K39" s="393"/>
      <c r="L39" s="356"/>
      <c r="P39" s="1427" t="s">
        <v>1241</v>
      </c>
    </row>
    <row r="40" spans="1:28" ht="25.5" customHeight="1">
      <c r="A40" s="131"/>
      <c r="B40" s="3082"/>
      <c r="C40" s="3132"/>
      <c r="D40" s="3116"/>
      <c r="E40" s="386"/>
      <c r="F40" s="386"/>
      <c r="G40" s="387"/>
      <c r="H40" s="388"/>
      <c r="I40" s="3113"/>
      <c r="J40" s="3113"/>
      <c r="K40" s="389"/>
      <c r="L40" s="356"/>
      <c r="P40" s="359" t="s">
        <v>423</v>
      </c>
    </row>
    <row r="41" spans="1:28" ht="25.5" customHeight="1">
      <c r="A41" s="131"/>
      <c r="B41" s="3082"/>
      <c r="C41" s="3132"/>
      <c r="D41" s="3117"/>
      <c r="E41" s="390"/>
      <c r="F41" s="390"/>
      <c r="G41" s="391"/>
      <c r="H41" s="392"/>
      <c r="I41" s="3118"/>
      <c r="J41" s="3119"/>
      <c r="K41" s="393"/>
      <c r="L41" s="356"/>
      <c r="P41" s="1428" t="s">
        <v>1242</v>
      </c>
    </row>
    <row r="42" spans="1:28" ht="25.5" customHeight="1">
      <c r="A42" s="131"/>
      <c r="B42" s="3082"/>
      <c r="C42" s="3132"/>
      <c r="D42" s="3116"/>
      <c r="E42" s="386"/>
      <c r="F42" s="386"/>
      <c r="G42" s="387"/>
      <c r="H42" s="388"/>
      <c r="I42" s="3113"/>
      <c r="J42" s="3113"/>
      <c r="K42" s="389"/>
      <c r="L42" s="356"/>
      <c r="P42" s="359" t="s">
        <v>1243</v>
      </c>
    </row>
    <row r="43" spans="1:28" ht="25.5" customHeight="1">
      <c r="A43" s="131"/>
      <c r="B43" s="3083"/>
      <c r="C43" s="3133"/>
      <c r="D43" s="3117"/>
      <c r="E43" s="390"/>
      <c r="F43" s="390"/>
      <c r="G43" s="391"/>
      <c r="H43" s="392"/>
      <c r="I43" s="3114"/>
      <c r="J43" s="3115"/>
      <c r="K43" s="393"/>
      <c r="L43" s="356"/>
      <c r="P43" s="1428" t="s">
        <v>1244</v>
      </c>
    </row>
    <row r="44" spans="1:28" ht="25.5" customHeight="1">
      <c r="A44" s="131"/>
      <c r="B44" s="3120" t="s">
        <v>903</v>
      </c>
      <c r="C44" s="3157"/>
      <c r="D44" s="3158"/>
      <c r="E44" s="394"/>
      <c r="F44" s="394"/>
      <c r="G44" s="395"/>
      <c r="H44" s="396"/>
      <c r="I44" s="3127"/>
      <c r="J44" s="3128"/>
      <c r="K44" s="400"/>
      <c r="L44" s="356"/>
      <c r="P44" s="359" t="s">
        <v>424</v>
      </c>
    </row>
    <row r="45" spans="1:28" ht="25.5" customHeight="1">
      <c r="A45" s="131"/>
      <c r="B45" s="3121"/>
      <c r="C45" s="3157"/>
      <c r="D45" s="3158"/>
      <c r="E45" s="394"/>
      <c r="F45" s="394"/>
      <c r="G45" s="395"/>
      <c r="H45" s="396"/>
      <c r="I45" s="3129"/>
      <c r="J45" s="3130"/>
      <c r="K45" s="400"/>
      <c r="L45" s="356"/>
      <c r="P45" s="1428" t="s">
        <v>1245</v>
      </c>
    </row>
    <row r="46" spans="1:28" ht="25.5" customHeight="1">
      <c r="A46" s="131"/>
      <c r="B46" s="3121"/>
      <c r="C46" s="3157"/>
      <c r="D46" s="3158"/>
      <c r="E46" s="883"/>
      <c r="F46" s="883"/>
      <c r="G46" s="884"/>
      <c r="H46" s="885"/>
      <c r="I46" s="3125"/>
      <c r="J46" s="3126"/>
      <c r="K46" s="886"/>
      <c r="L46" s="356"/>
      <c r="P46" s="361"/>
    </row>
    <row r="47" spans="1:28" ht="25.5" customHeight="1">
      <c r="A47" s="131"/>
      <c r="B47" s="3121"/>
      <c r="C47" s="3157"/>
      <c r="D47" s="3158"/>
      <c r="E47" s="394"/>
      <c r="F47" s="394"/>
      <c r="G47" s="395"/>
      <c r="H47" s="396"/>
      <c r="I47" s="3127"/>
      <c r="J47" s="3128"/>
      <c r="K47" s="400"/>
      <c r="L47" s="356"/>
    </row>
    <row r="48" spans="1:28" ht="25.5" customHeight="1">
      <c r="A48" s="150"/>
      <c r="B48" s="3121"/>
      <c r="C48" s="3157"/>
      <c r="D48" s="3158"/>
      <c r="E48" s="394"/>
      <c r="F48" s="394"/>
      <c r="G48" s="395"/>
      <c r="H48" s="396"/>
      <c r="I48" s="3127"/>
      <c r="J48" s="3128"/>
      <c r="K48" s="400"/>
      <c r="L48" s="357"/>
      <c r="P48" s="150"/>
    </row>
    <row r="49" spans="1:12" ht="25.5" customHeight="1">
      <c r="A49" s="150"/>
      <c r="B49" s="3134"/>
      <c r="C49" s="3159"/>
      <c r="D49" s="3160"/>
      <c r="E49" s="390"/>
      <c r="F49" s="390"/>
      <c r="G49" s="391"/>
      <c r="H49" s="392"/>
      <c r="I49" s="3165"/>
      <c r="J49" s="3166"/>
      <c r="K49" s="398"/>
      <c r="L49" s="134"/>
    </row>
    <row r="50" spans="1:12" ht="25.5" customHeight="1">
      <c r="A50" s="150"/>
      <c r="B50" s="3120" t="s">
        <v>904</v>
      </c>
      <c r="C50" s="3161"/>
      <c r="D50" s="3162"/>
      <c r="E50" s="386"/>
      <c r="F50" s="386"/>
      <c r="G50" s="387"/>
      <c r="H50" s="388"/>
      <c r="I50" s="3123"/>
      <c r="J50" s="3124"/>
      <c r="K50" s="399"/>
      <c r="L50" s="133"/>
    </row>
    <row r="51" spans="1:12" s="157" customFormat="1" ht="25.5" customHeight="1">
      <c r="A51" s="156"/>
      <c r="B51" s="3121"/>
      <c r="C51" s="3157"/>
      <c r="D51" s="3158"/>
      <c r="E51" s="401"/>
      <c r="F51" s="401"/>
      <c r="G51" s="402"/>
      <c r="H51" s="396"/>
      <c r="I51" s="3127"/>
      <c r="J51" s="3128"/>
      <c r="K51" s="400"/>
      <c r="L51" s="156"/>
    </row>
    <row r="52" spans="1:12" s="157" customFormat="1" ht="25.5" customHeight="1">
      <c r="A52" s="156"/>
      <c r="B52" s="3121"/>
      <c r="C52" s="3157"/>
      <c r="D52" s="3158"/>
      <c r="E52" s="394"/>
      <c r="F52" s="394"/>
      <c r="G52" s="395"/>
      <c r="H52" s="396"/>
      <c r="I52" s="3167"/>
      <c r="J52" s="3167"/>
      <c r="K52" s="887"/>
      <c r="L52" s="156"/>
    </row>
    <row r="53" spans="1:12" s="159" customFormat="1" ht="25.5" customHeight="1">
      <c r="A53" s="158"/>
      <c r="B53" s="3121"/>
      <c r="C53" s="3157"/>
      <c r="D53" s="3158"/>
      <c r="E53" s="883"/>
      <c r="F53" s="883"/>
      <c r="G53" s="884"/>
      <c r="H53" s="885"/>
      <c r="I53" s="3168"/>
      <c r="J53" s="3168"/>
      <c r="K53" s="397"/>
      <c r="L53" s="158"/>
    </row>
    <row r="54" spans="1:12" s="159" customFormat="1" ht="25.5" customHeight="1">
      <c r="A54" s="158"/>
      <c r="B54" s="3121"/>
      <c r="C54" s="3157"/>
      <c r="D54" s="3158"/>
      <c r="E54" s="394"/>
      <c r="F54" s="394"/>
      <c r="G54" s="395"/>
      <c r="H54" s="396"/>
      <c r="I54" s="3169"/>
      <c r="J54" s="3169"/>
      <c r="K54" s="397"/>
      <c r="L54" s="158"/>
    </row>
    <row r="55" spans="1:12" ht="25.5" customHeight="1" thickBot="1">
      <c r="A55" s="150"/>
      <c r="B55" s="3122"/>
      <c r="C55" s="3163"/>
      <c r="D55" s="3164"/>
      <c r="E55" s="865"/>
      <c r="F55" s="865"/>
      <c r="G55" s="866"/>
      <c r="H55" s="867"/>
      <c r="I55" s="3170"/>
      <c r="J55" s="3170"/>
      <c r="K55" s="868"/>
      <c r="L55" s="133"/>
    </row>
    <row r="56" spans="1:12" s="159" customFormat="1" ht="50.25" customHeight="1" thickBot="1">
      <c r="B56" s="3135" t="s">
        <v>442</v>
      </c>
      <c r="C56" s="3136"/>
      <c r="D56" s="3136"/>
      <c r="E56" s="3136"/>
      <c r="F56" s="3136"/>
      <c r="G56" s="3136"/>
      <c r="H56" s="3136"/>
      <c r="I56" s="3136"/>
      <c r="J56" s="3136"/>
      <c r="K56" s="3137"/>
      <c r="L56" s="158"/>
    </row>
    <row r="57" spans="1:12" s="159" customFormat="1" ht="17.25" customHeight="1">
      <c r="B57" s="3171" t="s">
        <v>750</v>
      </c>
      <c r="C57" s="3172"/>
      <c r="D57" s="3172"/>
      <c r="E57" s="3172"/>
      <c r="F57" s="3172"/>
      <c r="G57" s="3172"/>
      <c r="H57" s="3172"/>
      <c r="I57" s="3172"/>
      <c r="J57" s="3172"/>
      <c r="K57" s="3173"/>
      <c r="L57" s="158"/>
    </row>
    <row r="58" spans="1:12" s="159" customFormat="1" ht="50.25" customHeight="1" thickBot="1">
      <c r="B58" s="3174"/>
      <c r="C58" s="3175"/>
      <c r="D58" s="3175"/>
      <c r="E58" s="3175"/>
      <c r="F58" s="3175"/>
      <c r="G58" s="3175"/>
      <c r="H58" s="3175"/>
      <c r="I58" s="3175"/>
      <c r="J58" s="3175"/>
      <c r="K58" s="3176"/>
      <c r="L58" s="158"/>
    </row>
    <row r="59" spans="1:12" s="159" customFormat="1" ht="25.5" customHeight="1">
      <c r="B59" s="3148" t="s">
        <v>439</v>
      </c>
      <c r="C59" s="3149"/>
      <c r="D59" s="3149"/>
      <c r="E59" s="3150"/>
      <c r="F59" s="3150"/>
      <c r="G59" s="3150"/>
      <c r="H59" s="3150"/>
      <c r="I59" s="3150"/>
      <c r="J59" s="3150"/>
      <c r="K59" s="3151"/>
      <c r="L59" s="158"/>
    </row>
    <row r="60" spans="1:12" s="159" customFormat="1" ht="25.5" customHeight="1" thickBot="1">
      <c r="B60" s="3152"/>
      <c r="C60" s="3153"/>
      <c r="D60" s="3153"/>
      <c r="E60" s="3153"/>
      <c r="F60" s="3153"/>
      <c r="G60" s="3153"/>
      <c r="H60" s="3153"/>
      <c r="I60" s="3153"/>
      <c r="J60" s="3153"/>
      <c r="K60" s="3154"/>
      <c r="L60" s="158"/>
    </row>
    <row r="61" spans="1:12" s="159" customFormat="1" ht="25.5" customHeight="1">
      <c r="B61" s="372"/>
      <c r="C61" s="373"/>
      <c r="D61" s="374"/>
      <c r="E61" s="374"/>
      <c r="F61" s="374"/>
      <c r="G61" s="374"/>
      <c r="H61" s="374"/>
      <c r="I61" s="374"/>
      <c r="J61" s="374"/>
      <c r="K61" s="375"/>
      <c r="L61" s="158"/>
    </row>
    <row r="62" spans="1:12" s="159" customFormat="1" ht="25.5" customHeight="1">
      <c r="B62" s="3143" t="s">
        <v>440</v>
      </c>
      <c r="C62" s="3144"/>
      <c r="D62" s="3144"/>
      <c r="E62" s="3144"/>
      <c r="F62" s="3144"/>
      <c r="G62" s="3144"/>
      <c r="H62" s="3144"/>
      <c r="I62" s="3144"/>
      <c r="J62" s="376"/>
      <c r="K62" s="377"/>
      <c r="L62" s="158"/>
    </row>
    <row r="63" spans="1:12" s="159" customFormat="1" ht="25.5" customHeight="1">
      <c r="B63" s="378"/>
      <c r="C63" s="376"/>
      <c r="D63" s="376"/>
      <c r="E63" s="376"/>
      <c r="F63" s="376"/>
      <c r="G63" s="376"/>
      <c r="H63" s="376"/>
      <c r="I63" s="376"/>
      <c r="J63" s="376"/>
      <c r="K63" s="377"/>
      <c r="L63" s="158"/>
    </row>
    <row r="64" spans="1:12" s="159" customFormat="1" ht="25.5" customHeight="1">
      <c r="B64" s="379"/>
      <c r="C64" s="3146"/>
      <c r="D64" s="3147"/>
      <c r="E64" s="3147"/>
      <c r="F64" s="3147"/>
      <c r="G64" s="3147"/>
      <c r="H64" s="380"/>
      <c r="I64" s="3142" t="s">
        <v>1071</v>
      </c>
      <c r="J64" s="3142"/>
      <c r="K64" s="3141"/>
      <c r="L64" s="158"/>
    </row>
    <row r="65" spans="2:12" s="159" customFormat="1" ht="25.5" customHeight="1">
      <c r="B65" s="373"/>
      <c r="C65" s="3140"/>
      <c r="D65" s="3141"/>
      <c r="E65" s="3141"/>
      <c r="F65" s="3141"/>
      <c r="G65" s="3141"/>
      <c r="H65" s="381"/>
      <c r="I65" s="3142"/>
      <c r="J65" s="3142"/>
      <c r="K65" s="3141"/>
      <c r="L65" s="158"/>
    </row>
    <row r="66" spans="2:12" s="159" customFormat="1" ht="25.5" customHeight="1">
      <c r="B66" s="3143" t="s">
        <v>441</v>
      </c>
      <c r="C66" s="3144"/>
      <c r="D66" s="3144"/>
      <c r="E66" s="3144"/>
      <c r="F66" s="3144"/>
      <c r="G66" s="3144"/>
      <c r="H66" s="3144"/>
      <c r="I66" s="3144"/>
      <c r="J66" s="3145"/>
      <c r="K66" s="3145"/>
      <c r="L66" s="158"/>
    </row>
    <row r="67" spans="2:12" s="159" customFormat="1" ht="25.5" customHeight="1">
      <c r="B67" s="378"/>
      <c r="C67" s="376"/>
      <c r="D67" s="376"/>
      <c r="E67" s="376"/>
      <c r="F67" s="376"/>
      <c r="G67" s="376"/>
      <c r="H67" s="376"/>
      <c r="I67" s="376"/>
      <c r="J67" s="376"/>
      <c r="K67" s="377"/>
      <c r="L67" s="158"/>
    </row>
    <row r="68" spans="2:12" s="159" customFormat="1" ht="25.5" customHeight="1">
      <c r="B68" s="379"/>
      <c r="C68" s="3146"/>
      <c r="D68" s="3147"/>
      <c r="E68" s="3147"/>
      <c r="F68" s="3147"/>
      <c r="G68" s="3147"/>
      <c r="H68" s="380"/>
      <c r="I68" s="3142" t="s">
        <v>1071</v>
      </c>
      <c r="J68" s="3142"/>
      <c r="K68" s="3141"/>
      <c r="L68" s="158"/>
    </row>
    <row r="69" spans="2:12" s="159" customFormat="1" ht="25.5" customHeight="1">
      <c r="B69" s="379"/>
      <c r="C69" s="382"/>
      <c r="D69" s="383"/>
      <c r="E69" s="383"/>
      <c r="F69" s="383"/>
      <c r="G69" s="383"/>
      <c r="H69" s="380"/>
      <c r="I69" s="384"/>
      <c r="J69" s="384"/>
      <c r="K69" s="385"/>
      <c r="L69" s="158"/>
    </row>
    <row r="70" spans="2:12" s="159" customFormat="1" ht="25.5" customHeight="1">
      <c r="B70" s="731" t="s">
        <v>751</v>
      </c>
      <c r="C70" s="382"/>
      <c r="D70" s="383"/>
      <c r="E70" s="383"/>
      <c r="F70" s="383"/>
      <c r="G70" s="383"/>
      <c r="H70" s="380"/>
      <c r="I70" s="384"/>
      <c r="J70" s="384"/>
      <c r="K70" s="385"/>
      <c r="L70" s="158"/>
    </row>
    <row r="71" spans="2:12" s="159" customFormat="1" ht="105.75" customHeight="1">
      <c r="B71" s="3138" t="s">
        <v>754</v>
      </c>
      <c r="C71" s="3139"/>
      <c r="D71" s="3139"/>
      <c r="E71" s="3139"/>
      <c r="F71" s="3139"/>
      <c r="G71" s="3139"/>
      <c r="H71" s="3139"/>
      <c r="I71" s="3139"/>
      <c r="J71" s="3139"/>
      <c r="K71" s="3139"/>
      <c r="L71" s="158"/>
    </row>
    <row r="72" spans="2:12" ht="25.5" customHeight="1">
      <c r="C72" s="354"/>
      <c r="D72" s="358"/>
      <c r="E72" s="358"/>
      <c r="F72" s="358"/>
      <c r="G72" s="358"/>
      <c r="H72" s="358"/>
      <c r="I72" s="358"/>
      <c r="J72" s="358"/>
    </row>
    <row r="73" spans="2:12" ht="25.5" customHeight="1">
      <c r="C73" s="354"/>
      <c r="D73" s="358"/>
      <c r="E73" s="358"/>
      <c r="F73" s="358"/>
      <c r="G73" s="358"/>
      <c r="H73" s="358"/>
      <c r="I73" s="358"/>
      <c r="J73" s="358"/>
    </row>
    <row r="74" spans="2:12" ht="25.5" customHeight="1">
      <c r="C74" s="354"/>
      <c r="D74" s="358"/>
      <c r="E74" s="358"/>
      <c r="F74" s="358"/>
      <c r="G74" s="358"/>
      <c r="H74" s="358"/>
      <c r="I74" s="358"/>
      <c r="J74" s="358"/>
    </row>
    <row r="75" spans="2:12" ht="25.5" customHeight="1">
      <c r="C75" s="354"/>
      <c r="D75" s="358"/>
      <c r="E75" s="358"/>
      <c r="F75" s="358"/>
      <c r="G75" s="358"/>
      <c r="H75" s="358"/>
      <c r="I75" s="358"/>
      <c r="J75" s="358"/>
    </row>
    <row r="76" spans="2:12" ht="25.5" customHeight="1">
      <c r="C76" s="354"/>
      <c r="D76" s="358"/>
      <c r="E76" s="358"/>
      <c r="F76" s="358"/>
      <c r="G76" s="358"/>
      <c r="H76" s="358"/>
      <c r="I76" s="358"/>
      <c r="J76" s="358"/>
    </row>
    <row r="77" spans="2:12" ht="25.5" customHeight="1">
      <c r="C77" s="354"/>
      <c r="D77" s="358"/>
      <c r="E77" s="358"/>
      <c r="F77" s="358"/>
      <c r="G77" s="358"/>
      <c r="H77" s="358"/>
      <c r="I77" s="358"/>
      <c r="J77" s="358"/>
    </row>
    <row r="78" spans="2:12" ht="25.5" customHeight="1">
      <c r="C78" s="354"/>
      <c r="D78" s="358"/>
      <c r="E78" s="358"/>
      <c r="F78" s="358"/>
      <c r="G78" s="358"/>
      <c r="H78" s="358"/>
      <c r="I78" s="358"/>
      <c r="J78" s="358"/>
    </row>
    <row r="79" spans="2:12" ht="25.5" customHeight="1">
      <c r="C79" s="354"/>
      <c r="D79" s="358"/>
      <c r="E79" s="358"/>
      <c r="F79" s="358"/>
      <c r="G79" s="358"/>
      <c r="H79" s="358"/>
      <c r="I79" s="358"/>
      <c r="J79" s="358"/>
    </row>
    <row r="80" spans="2:12" ht="25.5" customHeight="1">
      <c r="C80" s="354"/>
      <c r="D80" s="358"/>
      <c r="E80" s="358"/>
      <c r="F80" s="358"/>
      <c r="G80" s="358"/>
      <c r="H80" s="358"/>
      <c r="I80" s="358"/>
      <c r="J80" s="358"/>
    </row>
    <row r="81" spans="3:10" ht="25.5" customHeight="1">
      <c r="C81" s="354"/>
      <c r="D81" s="358"/>
      <c r="E81" s="358"/>
      <c r="F81" s="358"/>
      <c r="G81" s="358"/>
      <c r="H81" s="358"/>
      <c r="I81" s="358"/>
      <c r="J81" s="358"/>
    </row>
    <row r="82" spans="3:10" ht="25.5" customHeight="1">
      <c r="C82" s="354"/>
      <c r="D82" s="358"/>
      <c r="E82" s="358"/>
      <c r="F82" s="358"/>
      <c r="G82" s="358"/>
      <c r="H82" s="358"/>
      <c r="I82" s="358"/>
      <c r="J82" s="358"/>
    </row>
    <row r="83" spans="3:10" ht="25.5" customHeight="1">
      <c r="C83" s="354"/>
      <c r="D83" s="358"/>
      <c r="E83" s="358"/>
      <c r="F83" s="358"/>
      <c r="G83" s="358"/>
      <c r="H83" s="358"/>
      <c r="I83" s="358"/>
      <c r="J83" s="358"/>
    </row>
    <row r="84" spans="3:10" ht="25.5" customHeight="1">
      <c r="C84" s="354"/>
      <c r="D84" s="358"/>
      <c r="E84" s="358"/>
      <c r="F84" s="358"/>
      <c r="G84" s="358"/>
      <c r="H84" s="358"/>
      <c r="I84" s="358"/>
      <c r="J84" s="358"/>
    </row>
    <row r="85" spans="3:10" ht="25.5" customHeight="1">
      <c r="C85" s="354"/>
      <c r="D85" s="358"/>
      <c r="E85" s="358"/>
      <c r="F85" s="358"/>
      <c r="G85" s="358"/>
      <c r="H85" s="358"/>
      <c r="I85" s="358"/>
      <c r="J85" s="358"/>
    </row>
    <row r="86" spans="3:10" ht="25.5" customHeight="1">
      <c r="C86" s="354"/>
      <c r="D86" s="358"/>
      <c r="E86" s="358"/>
      <c r="F86" s="358"/>
      <c r="G86" s="358"/>
      <c r="H86" s="358"/>
      <c r="I86" s="358"/>
      <c r="J86" s="358"/>
    </row>
    <row r="87" spans="3:10" ht="25.5" customHeight="1">
      <c r="C87" s="354"/>
      <c r="D87" s="358"/>
      <c r="E87" s="358"/>
      <c r="F87" s="358"/>
      <c r="G87" s="358"/>
      <c r="H87" s="358"/>
      <c r="I87" s="358"/>
      <c r="J87" s="358"/>
    </row>
    <row r="88" spans="3:10" ht="25.5" customHeight="1">
      <c r="C88" s="354"/>
      <c r="D88" s="358"/>
      <c r="E88" s="358"/>
      <c r="F88" s="358"/>
      <c r="G88" s="358"/>
      <c r="H88" s="358"/>
      <c r="I88" s="358"/>
      <c r="J88" s="358"/>
    </row>
    <row r="89" spans="3:10" ht="25.5" customHeight="1">
      <c r="C89" s="354"/>
      <c r="D89" s="358"/>
      <c r="E89" s="358"/>
      <c r="F89" s="358"/>
      <c r="G89" s="358"/>
      <c r="H89" s="358"/>
      <c r="I89" s="358"/>
      <c r="J89" s="358"/>
    </row>
    <row r="90" spans="3:10" ht="25.5" customHeight="1">
      <c r="C90" s="354"/>
      <c r="D90" s="358"/>
      <c r="E90" s="358"/>
      <c r="F90" s="358"/>
      <c r="G90" s="358"/>
      <c r="H90" s="358"/>
      <c r="I90" s="358"/>
      <c r="J90" s="358"/>
    </row>
    <row r="91" spans="3:10" ht="25.5" customHeight="1">
      <c r="C91" s="354"/>
      <c r="D91" s="358"/>
      <c r="E91" s="358"/>
      <c r="F91" s="358"/>
      <c r="G91" s="358"/>
      <c r="H91" s="358"/>
      <c r="I91" s="358"/>
      <c r="J91" s="358"/>
    </row>
    <row r="92" spans="3:10" ht="25.5" customHeight="1">
      <c r="C92" s="354"/>
      <c r="D92" s="358"/>
      <c r="E92" s="358"/>
      <c r="F92" s="358"/>
      <c r="G92" s="358"/>
      <c r="H92" s="358"/>
      <c r="I92" s="358"/>
      <c r="J92" s="358"/>
    </row>
    <row r="93" spans="3:10" ht="25.5" customHeight="1">
      <c r="C93" s="354"/>
      <c r="D93" s="358"/>
      <c r="E93" s="358"/>
      <c r="F93" s="358"/>
      <c r="G93" s="358"/>
      <c r="H93" s="358"/>
      <c r="I93" s="358"/>
      <c r="J93" s="358"/>
    </row>
    <row r="94" spans="3:10" ht="25.5" customHeight="1">
      <c r="C94" s="354"/>
      <c r="D94" s="358"/>
      <c r="E94" s="358"/>
      <c r="F94" s="358"/>
      <c r="G94" s="358"/>
      <c r="H94" s="358"/>
      <c r="I94" s="358"/>
      <c r="J94" s="358"/>
    </row>
    <row r="95" spans="3:10" ht="25.5" customHeight="1">
      <c r="C95" s="354"/>
      <c r="D95" s="358"/>
      <c r="E95" s="358"/>
      <c r="F95" s="358"/>
      <c r="G95" s="358"/>
      <c r="H95" s="358"/>
      <c r="I95" s="358"/>
      <c r="J95" s="358"/>
    </row>
    <row r="96" spans="3:10" ht="25.5" customHeight="1">
      <c r="C96" s="354"/>
      <c r="D96" s="358"/>
      <c r="E96" s="358"/>
      <c r="F96" s="358"/>
      <c r="G96" s="358"/>
      <c r="H96" s="358"/>
      <c r="I96" s="358"/>
      <c r="J96" s="358"/>
    </row>
    <row r="97" spans="3:10" ht="25.5" customHeight="1">
      <c r="C97" s="354"/>
      <c r="D97" s="358"/>
      <c r="E97" s="358"/>
      <c r="F97" s="358"/>
      <c r="G97" s="358"/>
      <c r="H97" s="358"/>
      <c r="I97" s="358"/>
      <c r="J97" s="358"/>
    </row>
    <row r="98" spans="3:10" ht="25.5" customHeight="1">
      <c r="C98" s="354"/>
      <c r="D98" s="358"/>
      <c r="E98" s="358"/>
      <c r="F98" s="358"/>
      <c r="G98" s="358"/>
      <c r="H98" s="358"/>
      <c r="I98" s="358"/>
      <c r="J98" s="358"/>
    </row>
    <row r="99" spans="3:10" ht="25.5" customHeight="1">
      <c r="C99" s="354"/>
      <c r="D99" s="358"/>
      <c r="E99" s="358"/>
      <c r="F99" s="358"/>
      <c r="G99" s="358"/>
      <c r="H99" s="358"/>
      <c r="I99" s="358"/>
      <c r="J99" s="358"/>
    </row>
    <row r="100" spans="3:10" ht="25.5" customHeight="1">
      <c r="C100" s="354"/>
      <c r="D100" s="358"/>
      <c r="E100" s="358"/>
      <c r="F100" s="358"/>
      <c r="G100" s="358"/>
      <c r="H100" s="358"/>
      <c r="I100" s="358"/>
      <c r="J100" s="358"/>
    </row>
    <row r="101" spans="3:10" ht="25.5" customHeight="1">
      <c r="C101" s="354"/>
      <c r="D101" s="358"/>
      <c r="E101" s="358"/>
      <c r="F101" s="358"/>
      <c r="G101" s="358"/>
      <c r="H101" s="358"/>
      <c r="I101" s="358"/>
      <c r="J101" s="358"/>
    </row>
    <row r="102" spans="3:10" ht="25.5" customHeight="1">
      <c r="C102" s="354"/>
      <c r="D102" s="358"/>
      <c r="E102" s="358"/>
      <c r="F102" s="358"/>
      <c r="G102" s="358"/>
      <c r="H102" s="358"/>
      <c r="I102" s="358"/>
      <c r="J102" s="358"/>
    </row>
    <row r="103" spans="3:10" ht="25.5" customHeight="1">
      <c r="C103" s="354"/>
      <c r="D103" s="358"/>
      <c r="E103" s="358"/>
      <c r="F103" s="358"/>
      <c r="G103" s="358"/>
      <c r="H103" s="358"/>
      <c r="I103" s="358"/>
      <c r="J103" s="358"/>
    </row>
    <row r="104" spans="3:10" ht="25.5" customHeight="1">
      <c r="C104" s="354"/>
      <c r="D104" s="358"/>
      <c r="E104" s="358"/>
      <c r="F104" s="358"/>
      <c r="G104" s="358"/>
      <c r="H104" s="358"/>
      <c r="I104" s="358"/>
      <c r="J104" s="358"/>
    </row>
    <row r="105" spans="3:10" ht="25.5" customHeight="1">
      <c r="C105" s="354"/>
      <c r="D105" s="358"/>
      <c r="E105" s="358"/>
      <c r="F105" s="358"/>
      <c r="G105" s="358"/>
      <c r="H105" s="358"/>
      <c r="I105" s="358"/>
      <c r="J105" s="358"/>
    </row>
    <row r="106" spans="3:10" ht="25.5" customHeight="1">
      <c r="C106" s="354"/>
      <c r="D106" s="358"/>
      <c r="E106" s="358"/>
      <c r="F106" s="358"/>
      <c r="G106" s="358"/>
      <c r="H106" s="358"/>
      <c r="I106" s="358"/>
      <c r="J106" s="358"/>
    </row>
    <row r="107" spans="3:10" ht="25.5" customHeight="1">
      <c r="C107" s="354"/>
      <c r="D107" s="358"/>
      <c r="E107" s="358"/>
      <c r="F107" s="358"/>
      <c r="G107" s="358"/>
      <c r="H107" s="358"/>
      <c r="I107" s="358"/>
      <c r="J107" s="358"/>
    </row>
    <row r="108" spans="3:10" ht="25.5" customHeight="1">
      <c r="C108" s="354"/>
      <c r="D108" s="358"/>
      <c r="E108" s="358"/>
      <c r="F108" s="358"/>
      <c r="G108" s="358"/>
      <c r="H108" s="358"/>
      <c r="I108" s="358"/>
      <c r="J108" s="358"/>
    </row>
    <row r="109" spans="3:10" ht="25.5" customHeight="1">
      <c r="C109" s="354"/>
      <c r="D109" s="358"/>
      <c r="E109" s="358"/>
      <c r="F109" s="358"/>
      <c r="G109" s="358"/>
      <c r="H109" s="358"/>
      <c r="I109" s="358"/>
      <c r="J109" s="358"/>
    </row>
    <row r="110" spans="3:10">
      <c r="C110" s="354"/>
      <c r="D110" s="358"/>
      <c r="E110" s="358"/>
      <c r="F110" s="358"/>
      <c r="G110" s="358"/>
      <c r="H110" s="358"/>
      <c r="I110" s="358"/>
      <c r="J110" s="358"/>
    </row>
    <row r="111" spans="3:10">
      <c r="C111" s="354"/>
      <c r="D111" s="358"/>
      <c r="E111" s="358"/>
      <c r="F111" s="358"/>
      <c r="G111" s="358"/>
      <c r="H111" s="358"/>
      <c r="I111" s="358"/>
      <c r="J111" s="358"/>
    </row>
    <row r="112" spans="3:10">
      <c r="C112" s="354"/>
      <c r="D112" s="358"/>
      <c r="E112" s="358"/>
      <c r="F112" s="358"/>
      <c r="G112" s="358"/>
      <c r="H112" s="358"/>
      <c r="I112" s="358"/>
      <c r="J112" s="358"/>
    </row>
    <row r="113" spans="3:10">
      <c r="C113" s="354"/>
      <c r="D113" s="358"/>
      <c r="E113" s="358"/>
      <c r="F113" s="358"/>
      <c r="G113" s="358"/>
      <c r="H113" s="358"/>
      <c r="I113" s="358"/>
      <c r="J113" s="358"/>
    </row>
    <row r="114" spans="3:10">
      <c r="C114" s="354"/>
      <c r="D114" s="358"/>
      <c r="E114" s="358"/>
      <c r="F114" s="358"/>
      <c r="G114" s="358"/>
      <c r="H114" s="358"/>
      <c r="I114" s="358"/>
      <c r="J114" s="358"/>
    </row>
    <row r="115" spans="3:10">
      <c r="C115" s="354"/>
      <c r="D115" s="358"/>
      <c r="E115" s="358"/>
      <c r="F115" s="358"/>
      <c r="G115" s="358"/>
      <c r="H115" s="358"/>
      <c r="I115" s="358"/>
      <c r="J115" s="358"/>
    </row>
    <row r="116" spans="3:10">
      <c r="C116" s="354"/>
      <c r="D116" s="358"/>
      <c r="E116" s="358"/>
      <c r="F116" s="358"/>
      <c r="G116" s="358"/>
      <c r="H116" s="358"/>
      <c r="I116" s="358"/>
      <c r="J116" s="358"/>
    </row>
    <row r="117" spans="3:10">
      <c r="C117" s="354"/>
      <c r="D117" s="358"/>
      <c r="E117" s="358"/>
      <c r="F117" s="358"/>
      <c r="G117" s="358"/>
      <c r="H117" s="358"/>
      <c r="I117" s="358"/>
      <c r="J117" s="358"/>
    </row>
  </sheetData>
  <mergeCells count="74">
    <mergeCell ref="I33:J33"/>
    <mergeCell ref="B29:K29"/>
    <mergeCell ref="C64:G64"/>
    <mergeCell ref="I64:K64"/>
    <mergeCell ref="D40:D41"/>
    <mergeCell ref="D42:D43"/>
    <mergeCell ref="C44:D49"/>
    <mergeCell ref="C50:D55"/>
    <mergeCell ref="B62:I62"/>
    <mergeCell ref="I49:J49"/>
    <mergeCell ref="I51:J51"/>
    <mergeCell ref="I52:J52"/>
    <mergeCell ref="I53:J53"/>
    <mergeCell ref="I54:J54"/>
    <mergeCell ref="I55:J55"/>
    <mergeCell ref="B57:K58"/>
    <mergeCell ref="C38:C43"/>
    <mergeCell ref="B44:B49"/>
    <mergeCell ref="B56:K56"/>
    <mergeCell ref="B71:K71"/>
    <mergeCell ref="C65:G65"/>
    <mergeCell ref="I65:K65"/>
    <mergeCell ref="B66:K66"/>
    <mergeCell ref="C68:G68"/>
    <mergeCell ref="I68:K68"/>
    <mergeCell ref="B59:K60"/>
    <mergeCell ref="I34:J34"/>
    <mergeCell ref="I35:J35"/>
    <mergeCell ref="B50:B55"/>
    <mergeCell ref="I50:J50"/>
    <mergeCell ref="D38:D39"/>
    <mergeCell ref="I46:J46"/>
    <mergeCell ref="I47:J47"/>
    <mergeCell ref="I48:J48"/>
    <mergeCell ref="I38:J38"/>
    <mergeCell ref="I39:J39"/>
    <mergeCell ref="I40:J40"/>
    <mergeCell ref="I41:J41"/>
    <mergeCell ref="I42:J42"/>
    <mergeCell ref="I43:J43"/>
    <mergeCell ref="I44:J44"/>
    <mergeCell ref="I45:J45"/>
    <mergeCell ref="B24:D24"/>
    <mergeCell ref="B23:D23"/>
    <mergeCell ref="I32:J32"/>
    <mergeCell ref="B32:B43"/>
    <mergeCell ref="E22:G24"/>
    <mergeCell ref="H22:K24"/>
    <mergeCell ref="B30:D31"/>
    <mergeCell ref="E30:G30"/>
    <mergeCell ref="I30:J31"/>
    <mergeCell ref="K30:K31"/>
    <mergeCell ref="C32:C37"/>
    <mergeCell ref="I36:J36"/>
    <mergeCell ref="I37:J37"/>
    <mergeCell ref="D32:D33"/>
    <mergeCell ref="D34:D35"/>
    <mergeCell ref="D36:D37"/>
    <mergeCell ref="B19:H19"/>
    <mergeCell ref="B26:K26"/>
    <mergeCell ref="B28:I28"/>
    <mergeCell ref="B1:L1"/>
    <mergeCell ref="B2:L2"/>
    <mergeCell ref="B9:K9"/>
    <mergeCell ref="E6:J6"/>
    <mergeCell ref="I13:J13"/>
    <mergeCell ref="D11:H11"/>
    <mergeCell ref="B3:K3"/>
    <mergeCell ref="B21:D21"/>
    <mergeCell ref="E21:G21"/>
    <mergeCell ref="H21:K21"/>
    <mergeCell ref="E15:I15"/>
    <mergeCell ref="E17:I17"/>
    <mergeCell ref="B22:D22"/>
  </mergeCells>
  <phoneticPr fontId="53"/>
  <hyperlinks>
    <hyperlink ref="P35" r:id="rId1"/>
    <hyperlink ref="P39" r:id="rId2"/>
    <hyperlink ref="P43" r:id="rId3"/>
    <hyperlink ref="P45" r:id="rId4"/>
    <hyperlink ref="P41" r:id="rId5"/>
  </hyperlinks>
  <printOptions horizontalCentered="1"/>
  <pageMargins left="0.27559055118110237" right="0.23622047244094491" top="0.39370078740157483" bottom="0.35433070866141736" header="0.31496062992125984" footer="0.31496062992125984"/>
  <pageSetup paperSize="9" scale="61" fitToHeight="2" orientation="portrait" r:id="rId6"/>
  <headerFooter>
    <oddFooter>&amp;R東京支部7月開講コース　</oddFooter>
  </headerFooter>
  <rowBreaks count="1" manualBreakCount="1">
    <brk id="55" min="1" max="11" man="1"/>
  </rowBreaks>
  <drawing r:id="rId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J22"/>
  <sheetViews>
    <sheetView zoomScaleNormal="100" zoomScaleSheetLayoutView="130" workbookViewId="0">
      <selection activeCell="C14" sqref="C14:E14"/>
    </sheetView>
  </sheetViews>
  <sheetFormatPr defaultColWidth="3" defaultRowHeight="21" customHeight="1"/>
  <cols>
    <col min="1" max="5" width="3" style="869"/>
    <col min="6" max="6" width="4.125" style="869" customWidth="1"/>
    <col min="7" max="18" width="3" style="869"/>
    <col min="19" max="21" width="2.375" style="869" customWidth="1"/>
    <col min="22" max="28" width="3" style="869"/>
    <col min="29" max="30" width="3" style="869" customWidth="1"/>
    <col min="31" max="16384" width="3" style="869"/>
  </cols>
  <sheetData>
    <row r="1" spans="2:36" ht="11.25">
      <c r="AJ1" s="870" t="s">
        <v>924</v>
      </c>
    </row>
    <row r="2" spans="2:36" ht="36" customHeight="1">
      <c r="B2" s="3215" t="s">
        <v>907</v>
      </c>
      <c r="C2" s="3216"/>
      <c r="D2" s="3216"/>
      <c r="E2" s="3216"/>
      <c r="F2" s="3216"/>
      <c r="G2" s="3216"/>
      <c r="H2" s="3216"/>
      <c r="I2" s="3216"/>
      <c r="J2" s="3216"/>
      <c r="K2" s="3216"/>
      <c r="L2" s="3216"/>
      <c r="M2" s="3216"/>
      <c r="N2" s="3216"/>
      <c r="O2" s="3216"/>
      <c r="P2" s="3216"/>
      <c r="Q2" s="3216"/>
      <c r="R2" s="3216"/>
      <c r="S2" s="3216"/>
      <c r="T2" s="3216"/>
      <c r="U2" s="3216"/>
      <c r="V2" s="3216"/>
      <c r="W2" s="3216"/>
      <c r="X2" s="3216"/>
      <c r="Y2" s="3216"/>
      <c r="Z2" s="3216"/>
      <c r="AA2" s="3216"/>
      <c r="AB2" s="3216"/>
      <c r="AC2" s="3216"/>
      <c r="AD2" s="3216"/>
      <c r="AE2" s="3216"/>
      <c r="AF2" s="3216"/>
      <c r="AG2" s="3216"/>
      <c r="AH2" s="3216"/>
      <c r="AI2" s="3216"/>
      <c r="AJ2" s="3216"/>
    </row>
    <row r="3" spans="2:36" ht="11.25"/>
    <row r="4" spans="2:36" ht="15" customHeight="1">
      <c r="D4" s="3217" t="s">
        <v>1137</v>
      </c>
      <c r="E4" s="3217"/>
      <c r="F4" s="3217"/>
      <c r="G4" s="3214"/>
      <c r="H4" s="3214"/>
      <c r="I4" s="3214"/>
      <c r="J4" s="3214"/>
      <c r="K4" s="3214"/>
      <c r="L4" s="3214"/>
      <c r="M4" s="3214"/>
      <c r="N4" s="3214"/>
      <c r="O4" s="3214"/>
      <c r="P4" s="3214"/>
      <c r="Q4" s="3214"/>
      <c r="R4" s="3214"/>
      <c r="S4" s="3214"/>
      <c r="T4" s="3214"/>
      <c r="U4" s="3214"/>
      <c r="V4" s="3214"/>
    </row>
    <row r="5" spans="2:36" ht="15" customHeight="1">
      <c r="D5" s="3218" t="s">
        <v>908</v>
      </c>
      <c r="E5" s="3218"/>
      <c r="F5" s="3218"/>
      <c r="G5" s="3214" t="str">
        <f>IF(様式1!G35="","",様式1!G35)</f>
        <v/>
      </c>
      <c r="H5" s="3214"/>
      <c r="I5" s="3214"/>
      <c r="J5" s="3214"/>
      <c r="K5" s="3214"/>
      <c r="L5" s="3214"/>
      <c r="M5" s="3214"/>
      <c r="N5" s="3214"/>
      <c r="O5" s="3214"/>
      <c r="P5" s="3214"/>
      <c r="Q5" s="3214"/>
      <c r="R5" s="3214"/>
      <c r="S5" s="3214"/>
      <c r="T5" s="3214"/>
      <c r="U5" s="3214"/>
      <c r="V5" s="3214"/>
    </row>
    <row r="6" spans="2:36" ht="15" customHeight="1">
      <c r="D6" s="871"/>
      <c r="E6" s="871"/>
      <c r="F6" s="871"/>
      <c r="G6" s="872"/>
      <c r="H6" s="872"/>
      <c r="I6" s="872"/>
      <c r="J6" s="872"/>
      <c r="K6" s="872"/>
      <c r="L6" s="872"/>
      <c r="M6" s="872"/>
      <c r="N6" s="872"/>
      <c r="O6" s="872"/>
      <c r="P6" s="872"/>
      <c r="Q6" s="872"/>
      <c r="R6" s="872"/>
      <c r="S6" s="872"/>
      <c r="T6" s="872"/>
      <c r="U6" s="872"/>
      <c r="V6" s="872"/>
    </row>
    <row r="7" spans="2:36" ht="15" customHeight="1">
      <c r="W7" s="869" t="s">
        <v>909</v>
      </c>
      <c r="AA7" s="3214"/>
      <c r="AB7" s="3214"/>
      <c r="AC7" s="3214"/>
      <c r="AD7" s="3214"/>
      <c r="AE7" s="3214"/>
      <c r="AF7" s="3214"/>
      <c r="AG7" s="3214"/>
      <c r="AH7" s="3214"/>
      <c r="AI7" s="3214"/>
      <c r="AJ7" s="3214"/>
    </row>
    <row r="8" spans="2:36" ht="11.25"/>
    <row r="9" spans="2:36" ht="21" customHeight="1">
      <c r="C9" s="869" t="s">
        <v>910</v>
      </c>
    </row>
    <row r="10" spans="2:36" ht="18.75">
      <c r="C10" s="1441"/>
      <c r="D10" s="1441"/>
      <c r="E10" s="1441"/>
    </row>
    <row r="11" spans="2:36" ht="15" customHeight="1" thickBot="1">
      <c r="B11" s="873" t="s">
        <v>911</v>
      </c>
      <c r="C11" s="1451"/>
      <c r="D11" s="1451"/>
      <c r="E11" s="1451"/>
    </row>
    <row r="12" spans="2:36" ht="15" customHeight="1">
      <c r="B12" s="3177" t="s">
        <v>917</v>
      </c>
      <c r="C12" s="3178"/>
      <c r="D12" s="3178"/>
      <c r="E12" s="3178"/>
      <c r="F12" s="3178"/>
      <c r="G12" s="3178"/>
      <c r="H12" s="3179"/>
      <c r="I12" s="3186" t="s">
        <v>912</v>
      </c>
      <c r="J12" s="3187"/>
      <c r="K12" s="3187"/>
      <c r="L12" s="3187"/>
      <c r="M12" s="3187"/>
      <c r="N12" s="3188"/>
      <c r="O12" s="3189" t="s">
        <v>913</v>
      </c>
      <c r="P12" s="3178"/>
      <c r="Q12" s="3178"/>
      <c r="R12" s="3178"/>
      <c r="S12" s="3178"/>
      <c r="T12" s="3178"/>
      <c r="U12" s="3178"/>
      <c r="V12" s="3178"/>
      <c r="W12" s="3178"/>
      <c r="X12" s="3178"/>
      <c r="Y12" s="3178"/>
      <c r="Z12" s="3178"/>
      <c r="AA12" s="3178"/>
      <c r="AB12" s="3178"/>
      <c r="AC12" s="3178"/>
      <c r="AD12" s="3178"/>
      <c r="AE12" s="3178"/>
      <c r="AF12" s="3178"/>
      <c r="AG12" s="3178"/>
      <c r="AH12" s="3178"/>
      <c r="AI12" s="3178"/>
      <c r="AJ12" s="3190"/>
    </row>
    <row r="13" spans="2:36" ht="15" customHeight="1">
      <c r="B13" s="3180"/>
      <c r="C13" s="3181"/>
      <c r="D13" s="3181"/>
      <c r="E13" s="3181"/>
      <c r="F13" s="3181"/>
      <c r="G13" s="3181"/>
      <c r="H13" s="3182"/>
      <c r="I13" s="3194" t="s">
        <v>914</v>
      </c>
      <c r="J13" s="3195"/>
      <c r="K13" s="3196"/>
      <c r="L13" s="3194" t="s">
        <v>915</v>
      </c>
      <c r="M13" s="3195"/>
      <c r="N13" s="3196"/>
      <c r="O13" s="3191"/>
      <c r="P13" s="3181"/>
      <c r="Q13" s="3181"/>
      <c r="R13" s="3181"/>
      <c r="S13" s="3181"/>
      <c r="T13" s="3181"/>
      <c r="U13" s="3181"/>
      <c r="V13" s="3181"/>
      <c r="W13" s="3181"/>
      <c r="X13" s="3181"/>
      <c r="Y13" s="3181"/>
      <c r="Z13" s="3181"/>
      <c r="AA13" s="3181"/>
      <c r="AB13" s="3181"/>
      <c r="AC13" s="3181"/>
      <c r="AD13" s="3181"/>
      <c r="AE13" s="3181"/>
      <c r="AF13" s="3181"/>
      <c r="AG13" s="3181"/>
      <c r="AH13" s="3181"/>
      <c r="AI13" s="3181"/>
      <c r="AJ13" s="3192"/>
    </row>
    <row r="14" spans="2:36" ht="15" customHeight="1">
      <c r="B14" s="3183"/>
      <c r="C14" s="3184"/>
      <c r="D14" s="3184"/>
      <c r="E14" s="3184"/>
      <c r="F14" s="3184"/>
      <c r="G14" s="3184"/>
      <c r="H14" s="3185"/>
      <c r="I14" s="874" t="s">
        <v>918</v>
      </c>
      <c r="J14" s="875" t="s">
        <v>919</v>
      </c>
      <c r="K14" s="876" t="s">
        <v>920</v>
      </c>
      <c r="L14" s="874" t="s">
        <v>918</v>
      </c>
      <c r="M14" s="875" t="s">
        <v>919</v>
      </c>
      <c r="N14" s="876" t="s">
        <v>920</v>
      </c>
      <c r="O14" s="3184"/>
      <c r="P14" s="3184"/>
      <c r="Q14" s="3184"/>
      <c r="R14" s="3184"/>
      <c r="S14" s="3184"/>
      <c r="T14" s="3184"/>
      <c r="U14" s="3184"/>
      <c r="V14" s="3184"/>
      <c r="W14" s="3184"/>
      <c r="X14" s="3184"/>
      <c r="Y14" s="3184"/>
      <c r="Z14" s="3184"/>
      <c r="AA14" s="3184"/>
      <c r="AB14" s="3184"/>
      <c r="AC14" s="3184"/>
      <c r="AD14" s="3184"/>
      <c r="AE14" s="3184"/>
      <c r="AF14" s="3184"/>
      <c r="AG14" s="3184"/>
      <c r="AH14" s="3184"/>
      <c r="AI14" s="3184"/>
      <c r="AJ14" s="3193"/>
    </row>
    <row r="15" spans="2:36" ht="21" customHeight="1">
      <c r="B15" s="3197" t="s">
        <v>807</v>
      </c>
      <c r="C15" s="3131" t="s">
        <v>810</v>
      </c>
      <c r="D15" s="3200"/>
      <c r="E15" s="3201"/>
      <c r="F15" s="3201"/>
      <c r="G15" s="3201"/>
      <c r="H15" s="3202"/>
      <c r="I15" s="1183"/>
      <c r="J15" s="1187"/>
      <c r="K15" s="1188"/>
      <c r="L15" s="1183"/>
      <c r="M15" s="1187"/>
      <c r="N15" s="1188"/>
      <c r="O15" s="1189" t="s">
        <v>921</v>
      </c>
      <c r="P15" s="3206"/>
      <c r="Q15" s="3206"/>
      <c r="R15" s="3206"/>
      <c r="S15" s="3206"/>
      <c r="T15" s="3206"/>
      <c r="U15" s="3206"/>
      <c r="V15" s="3206"/>
      <c r="W15" s="3206"/>
      <c r="X15" s="3206"/>
      <c r="Y15" s="3206"/>
      <c r="Z15" s="3206"/>
      <c r="AA15" s="3206"/>
      <c r="AB15" s="3206"/>
      <c r="AC15" s="3206"/>
      <c r="AD15" s="3206"/>
      <c r="AE15" s="3206"/>
      <c r="AF15" s="3206"/>
      <c r="AG15" s="3206"/>
      <c r="AH15" s="3206"/>
      <c r="AI15" s="3206"/>
      <c r="AJ15" s="3207"/>
    </row>
    <row r="16" spans="2:36" ht="21" customHeight="1">
      <c r="B16" s="3198"/>
      <c r="C16" s="3132"/>
      <c r="D16" s="3203"/>
      <c r="E16" s="3204"/>
      <c r="F16" s="3204"/>
      <c r="G16" s="3204"/>
      <c r="H16" s="3205"/>
      <c r="I16" s="1182"/>
      <c r="J16" s="1184"/>
      <c r="K16" s="1185"/>
      <c r="L16" s="1182"/>
      <c r="M16" s="1184"/>
      <c r="N16" s="1185"/>
      <c r="O16" s="1186" t="s">
        <v>916</v>
      </c>
      <c r="P16" s="3204"/>
      <c r="Q16" s="3204"/>
      <c r="R16" s="3204"/>
      <c r="S16" s="3204"/>
      <c r="T16" s="3204"/>
      <c r="U16" s="3204"/>
      <c r="V16" s="3204"/>
      <c r="W16" s="3204"/>
      <c r="X16" s="3204"/>
      <c r="Y16" s="3204"/>
      <c r="Z16" s="3204"/>
      <c r="AA16" s="3204"/>
      <c r="AB16" s="3204"/>
      <c r="AC16" s="3204"/>
      <c r="AD16" s="3204"/>
      <c r="AE16" s="3204"/>
      <c r="AF16" s="3204"/>
      <c r="AG16" s="3204"/>
      <c r="AH16" s="3204"/>
      <c r="AI16" s="3204"/>
      <c r="AJ16" s="3208"/>
    </row>
    <row r="17" spans="2:36" ht="21" customHeight="1">
      <c r="B17" s="3198"/>
      <c r="C17" s="3132"/>
      <c r="D17" s="3200"/>
      <c r="E17" s="3201"/>
      <c r="F17" s="3201"/>
      <c r="G17" s="3201"/>
      <c r="H17" s="3202"/>
      <c r="I17" s="1183"/>
      <c r="J17" s="1187"/>
      <c r="K17" s="1188"/>
      <c r="L17" s="1183"/>
      <c r="M17" s="1187"/>
      <c r="N17" s="1188"/>
      <c r="O17" s="1189" t="s">
        <v>921</v>
      </c>
      <c r="P17" s="3206"/>
      <c r="Q17" s="3206"/>
      <c r="R17" s="3206"/>
      <c r="S17" s="3206"/>
      <c r="T17" s="3206"/>
      <c r="U17" s="3206"/>
      <c r="V17" s="3206"/>
      <c r="W17" s="3206"/>
      <c r="X17" s="3206"/>
      <c r="Y17" s="3206"/>
      <c r="Z17" s="3206"/>
      <c r="AA17" s="3206"/>
      <c r="AB17" s="3206"/>
      <c r="AC17" s="3206"/>
      <c r="AD17" s="3206"/>
      <c r="AE17" s="3206"/>
      <c r="AF17" s="3206"/>
      <c r="AG17" s="3206"/>
      <c r="AH17" s="3206"/>
      <c r="AI17" s="3206"/>
      <c r="AJ17" s="3207"/>
    </row>
    <row r="18" spans="2:36" ht="21" customHeight="1">
      <c r="B18" s="3198"/>
      <c r="C18" s="3132"/>
      <c r="D18" s="3203"/>
      <c r="E18" s="3204"/>
      <c r="F18" s="3204"/>
      <c r="G18" s="3204"/>
      <c r="H18" s="3205"/>
      <c r="I18" s="1190"/>
      <c r="J18" s="1191"/>
      <c r="K18" s="1192"/>
      <c r="L18" s="1190"/>
      <c r="M18" s="1191"/>
      <c r="N18" s="1192"/>
      <c r="O18" s="1193" t="s">
        <v>916</v>
      </c>
      <c r="P18" s="3204"/>
      <c r="Q18" s="3204"/>
      <c r="R18" s="3204"/>
      <c r="S18" s="3204"/>
      <c r="T18" s="3204"/>
      <c r="U18" s="3204"/>
      <c r="V18" s="3204"/>
      <c r="W18" s="3204"/>
      <c r="X18" s="3204"/>
      <c r="Y18" s="3204"/>
      <c r="Z18" s="3204"/>
      <c r="AA18" s="3204"/>
      <c r="AB18" s="3204"/>
      <c r="AC18" s="3204"/>
      <c r="AD18" s="3204"/>
      <c r="AE18" s="3204"/>
      <c r="AF18" s="3204"/>
      <c r="AG18" s="3204"/>
      <c r="AH18" s="3204"/>
      <c r="AI18" s="3204"/>
      <c r="AJ18" s="3208"/>
    </row>
    <row r="19" spans="2:36" ht="21" customHeight="1">
      <c r="B19" s="3198"/>
      <c r="C19" s="3131" t="s">
        <v>811</v>
      </c>
      <c r="D19" s="3200"/>
      <c r="E19" s="3201"/>
      <c r="F19" s="3201"/>
      <c r="G19" s="3201"/>
      <c r="H19" s="3202"/>
      <c r="I19" s="1183"/>
      <c r="J19" s="1187"/>
      <c r="K19" s="1188"/>
      <c r="L19" s="1183"/>
      <c r="M19" s="1187"/>
      <c r="N19" s="1188"/>
      <c r="O19" s="1189" t="s">
        <v>921</v>
      </c>
      <c r="P19" s="3206"/>
      <c r="Q19" s="3206"/>
      <c r="R19" s="3206"/>
      <c r="S19" s="3206"/>
      <c r="T19" s="3206"/>
      <c r="U19" s="3206"/>
      <c r="V19" s="3206"/>
      <c r="W19" s="3206"/>
      <c r="X19" s="3206"/>
      <c r="Y19" s="3206"/>
      <c r="Z19" s="3206"/>
      <c r="AA19" s="3206"/>
      <c r="AB19" s="3206"/>
      <c r="AC19" s="3206"/>
      <c r="AD19" s="3206"/>
      <c r="AE19" s="3206"/>
      <c r="AF19" s="3206"/>
      <c r="AG19" s="3206"/>
      <c r="AH19" s="3206"/>
      <c r="AI19" s="3206"/>
      <c r="AJ19" s="3207"/>
    </row>
    <row r="20" spans="2:36" ht="21" customHeight="1">
      <c r="B20" s="3198"/>
      <c r="C20" s="3132"/>
      <c r="D20" s="3203"/>
      <c r="E20" s="3204"/>
      <c r="F20" s="3204"/>
      <c r="G20" s="3204"/>
      <c r="H20" s="3205"/>
      <c r="I20" s="1182"/>
      <c r="J20" s="1184"/>
      <c r="K20" s="1185"/>
      <c r="L20" s="1182"/>
      <c r="M20" s="1184"/>
      <c r="N20" s="1185"/>
      <c r="O20" s="1186" t="s">
        <v>916</v>
      </c>
      <c r="P20" s="3204"/>
      <c r="Q20" s="3204"/>
      <c r="R20" s="3204"/>
      <c r="S20" s="3204"/>
      <c r="T20" s="3204"/>
      <c r="U20" s="3204"/>
      <c r="V20" s="3204"/>
      <c r="W20" s="3204"/>
      <c r="X20" s="3204"/>
      <c r="Y20" s="3204"/>
      <c r="Z20" s="3204"/>
      <c r="AA20" s="3204"/>
      <c r="AB20" s="3204"/>
      <c r="AC20" s="3204"/>
      <c r="AD20" s="3204"/>
      <c r="AE20" s="3204"/>
      <c r="AF20" s="3204"/>
      <c r="AG20" s="3204"/>
      <c r="AH20" s="3204"/>
      <c r="AI20" s="3204"/>
      <c r="AJ20" s="3208"/>
    </row>
    <row r="21" spans="2:36" ht="21" customHeight="1">
      <c r="B21" s="3198"/>
      <c r="C21" s="3132"/>
      <c r="D21" s="3200"/>
      <c r="E21" s="3201"/>
      <c r="F21" s="3201"/>
      <c r="G21" s="3201"/>
      <c r="H21" s="3202"/>
      <c r="I21" s="1183"/>
      <c r="J21" s="1187"/>
      <c r="K21" s="1188"/>
      <c r="L21" s="1183"/>
      <c r="M21" s="1187"/>
      <c r="N21" s="1188"/>
      <c r="O21" s="1189" t="s">
        <v>921</v>
      </c>
      <c r="P21" s="3206"/>
      <c r="Q21" s="3206"/>
      <c r="R21" s="3206"/>
      <c r="S21" s="3206"/>
      <c r="T21" s="3206"/>
      <c r="U21" s="3206"/>
      <c r="V21" s="3206"/>
      <c r="W21" s="3206"/>
      <c r="X21" s="3206"/>
      <c r="Y21" s="3206"/>
      <c r="Z21" s="3206"/>
      <c r="AA21" s="3206"/>
      <c r="AB21" s="3206"/>
      <c r="AC21" s="3206"/>
      <c r="AD21" s="3206"/>
      <c r="AE21" s="3206"/>
      <c r="AF21" s="3206"/>
      <c r="AG21" s="3206"/>
      <c r="AH21" s="3206"/>
      <c r="AI21" s="3206"/>
      <c r="AJ21" s="3207"/>
    </row>
    <row r="22" spans="2:36" ht="21" customHeight="1" thickBot="1">
      <c r="B22" s="3199"/>
      <c r="C22" s="3209"/>
      <c r="D22" s="3210"/>
      <c r="E22" s="3211"/>
      <c r="F22" s="3211"/>
      <c r="G22" s="3211"/>
      <c r="H22" s="3212"/>
      <c r="I22" s="1194"/>
      <c r="J22" s="1195"/>
      <c r="K22" s="1196"/>
      <c r="L22" s="1194"/>
      <c r="M22" s="1195"/>
      <c r="N22" s="1196"/>
      <c r="O22" s="1197" t="s">
        <v>916</v>
      </c>
      <c r="P22" s="3211"/>
      <c r="Q22" s="3211"/>
      <c r="R22" s="3211"/>
      <c r="S22" s="3211"/>
      <c r="T22" s="3211"/>
      <c r="U22" s="3211"/>
      <c r="V22" s="3211"/>
      <c r="W22" s="3211"/>
      <c r="X22" s="3211"/>
      <c r="Y22" s="3211"/>
      <c r="Z22" s="3211"/>
      <c r="AA22" s="3211"/>
      <c r="AB22" s="3211"/>
      <c r="AC22" s="3211"/>
      <c r="AD22" s="3211"/>
      <c r="AE22" s="3211"/>
      <c r="AF22" s="3211"/>
      <c r="AG22" s="3211"/>
      <c r="AH22" s="3211"/>
      <c r="AI22" s="3211"/>
      <c r="AJ22" s="3213"/>
    </row>
  </sheetData>
  <mergeCells count="26">
    <mergeCell ref="AA7:AJ7"/>
    <mergeCell ref="B2:AJ2"/>
    <mergeCell ref="D4:F4"/>
    <mergeCell ref="G4:V4"/>
    <mergeCell ref="D5:F5"/>
    <mergeCell ref="G5:V5"/>
    <mergeCell ref="B15:B22"/>
    <mergeCell ref="C15:C18"/>
    <mergeCell ref="D15:H16"/>
    <mergeCell ref="P15:AJ15"/>
    <mergeCell ref="P16:AJ16"/>
    <mergeCell ref="D17:H18"/>
    <mergeCell ref="P17:AJ17"/>
    <mergeCell ref="P18:AJ18"/>
    <mergeCell ref="C19:C22"/>
    <mergeCell ref="D19:H20"/>
    <mergeCell ref="P19:AJ19"/>
    <mergeCell ref="P20:AJ20"/>
    <mergeCell ref="D21:H22"/>
    <mergeCell ref="P21:AJ21"/>
    <mergeCell ref="P22:AJ22"/>
    <mergeCell ref="B12:H14"/>
    <mergeCell ref="I12:N12"/>
    <mergeCell ref="O12:AJ14"/>
    <mergeCell ref="I13:K13"/>
    <mergeCell ref="L13:N13"/>
  </mergeCells>
  <phoneticPr fontId="53"/>
  <pageMargins left="0.70866141732283472" right="0.70866141732283472" top="0.74803149606299213" bottom="0.74803149606299213" header="0.31496062992125984" footer="0.31496062992125984"/>
  <pageSetup paperSize="9" scale="83" orientation="portrait" r:id="rId1"/>
  <headerFooter>
    <oddFooter>&amp;R東京支部7月開講コース　</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00B0F0"/>
  </sheetPr>
  <dimension ref="A1:AO49"/>
  <sheetViews>
    <sheetView zoomScaleNormal="100" zoomScaleSheetLayoutView="115" workbookViewId="0">
      <selection activeCell="C14" sqref="C14:E14"/>
    </sheetView>
  </sheetViews>
  <sheetFormatPr defaultRowHeight="13.5"/>
  <cols>
    <col min="1" max="1" width="17.125" style="331" customWidth="1"/>
    <col min="2" max="2" width="4.25" style="331" customWidth="1"/>
    <col min="3" max="3" width="4.125" style="764" customWidth="1"/>
    <col min="4" max="4" width="15" style="331" customWidth="1"/>
    <col min="5" max="5" width="11.125" style="331" customWidth="1"/>
    <col min="6" max="6" width="14.25" style="331" customWidth="1"/>
    <col min="7" max="7" width="3.5" style="331" customWidth="1"/>
    <col min="8" max="8" width="3.75" style="331" customWidth="1"/>
    <col min="9" max="9" width="2.625" style="331" customWidth="1"/>
    <col min="10" max="10" width="2.125" style="331" customWidth="1"/>
    <col min="11" max="11" width="6.625" style="331" customWidth="1"/>
    <col min="12" max="12" width="6" style="331" customWidth="1"/>
    <col min="13" max="15" width="3.5" style="331" customWidth="1"/>
    <col min="16" max="16" width="2.625" style="331" customWidth="1"/>
    <col min="17" max="17" width="8.375" style="331" customWidth="1"/>
    <col min="18" max="18" width="8.25" style="331" customWidth="1"/>
    <col min="19" max="19" width="31" customWidth="1"/>
    <col min="20" max="20" width="15.875" hidden="1" customWidth="1"/>
    <col min="21" max="21" width="19.75" hidden="1" customWidth="1"/>
    <col min="22" max="25" width="9" hidden="1" customWidth="1"/>
    <col min="26" max="26" width="11.625" hidden="1" customWidth="1"/>
    <col min="27" max="27" width="19.25" hidden="1" customWidth="1"/>
    <col min="28" max="28" width="11.25" hidden="1" customWidth="1"/>
    <col min="29" max="29" width="9.5" hidden="1" customWidth="1"/>
    <col min="30" max="30" width="3.25" hidden="1" customWidth="1"/>
    <col min="31" max="31" width="12.25" hidden="1" customWidth="1"/>
    <col min="32" max="32" width="16.5" hidden="1" customWidth="1"/>
    <col min="33" max="33" width="11.25" hidden="1" customWidth="1"/>
    <col min="34" max="34" width="11.625" hidden="1" customWidth="1"/>
    <col min="35" max="38" width="9" customWidth="1"/>
    <col min="39" max="39" width="10.125" customWidth="1"/>
    <col min="40" max="40" width="9" customWidth="1"/>
  </cols>
  <sheetData>
    <row r="1" spans="1:34" ht="21" customHeight="1">
      <c r="A1" s="941"/>
      <c r="B1" s="941"/>
      <c r="C1" s="941"/>
      <c r="D1" s="941"/>
      <c r="E1" s="941"/>
      <c r="F1" s="941"/>
      <c r="G1" s="941"/>
      <c r="H1" s="941"/>
      <c r="I1" s="941"/>
      <c r="J1" s="941"/>
      <c r="K1" s="941"/>
      <c r="L1" s="941"/>
      <c r="M1" s="941"/>
      <c r="N1" s="941"/>
      <c r="O1" s="941"/>
      <c r="P1" s="941"/>
      <c r="Q1" s="941"/>
      <c r="R1" s="941"/>
    </row>
    <row r="2" spans="1:34" ht="27" customHeight="1">
      <c r="A2" s="37"/>
      <c r="B2" s="3283" t="str">
        <f>TEXT(様式1!F36,"M月d日")&amp;"開講　ハロートレーニング（求職者支援訓練）"</f>
        <v>7月18日開講　ハロートレーニング（求職者支援訓練）</v>
      </c>
      <c r="C2" s="3283"/>
      <c r="D2" s="3283"/>
      <c r="E2" s="3283"/>
      <c r="F2" s="3283"/>
      <c r="G2" s="3283"/>
      <c r="H2" s="3283"/>
      <c r="I2" s="3283"/>
      <c r="J2" s="3283"/>
      <c r="K2" s="3283"/>
      <c r="L2" s="3283"/>
      <c r="M2" s="3283"/>
      <c r="N2" s="3283"/>
      <c r="O2" s="3283"/>
      <c r="P2" s="3283"/>
      <c r="Q2" s="473" t="str">
        <f>IF(様式1!E20="","A-","B-")</f>
        <v>A-</v>
      </c>
      <c r="R2" s="472" t="str">
        <f>IF(Q2="","","○○")</f>
        <v>○○</v>
      </c>
    </row>
    <row r="3" spans="1:34" ht="30" customHeight="1">
      <c r="A3" s="37"/>
      <c r="B3" s="37"/>
      <c r="C3" s="37"/>
      <c r="D3" s="37"/>
      <c r="E3" s="37"/>
      <c r="F3" s="206"/>
      <c r="G3" s="37"/>
      <c r="H3" s="37"/>
      <c r="I3" s="37"/>
      <c r="J3" s="37"/>
      <c r="K3" s="37"/>
      <c r="L3" s="37"/>
      <c r="M3" s="37"/>
      <c r="N3" s="37"/>
      <c r="O3" s="37"/>
      <c r="P3" s="37"/>
      <c r="Q3" s="53"/>
      <c r="R3" s="53"/>
    </row>
    <row r="4" spans="1:34" ht="62.45" customHeight="1">
      <c r="A4" s="3291" t="str">
        <f>IF(様式1!G35="","",様式1!G35)</f>
        <v/>
      </c>
      <c r="B4" s="3291"/>
      <c r="C4" s="3291"/>
      <c r="D4" s="3291"/>
      <c r="E4" s="3291"/>
      <c r="F4" s="3291"/>
      <c r="G4" s="3291"/>
      <c r="H4" s="3291"/>
      <c r="I4" s="3291"/>
      <c r="J4" s="3291"/>
      <c r="K4" s="3291"/>
      <c r="L4" s="3291"/>
      <c r="M4" s="3291"/>
      <c r="N4" s="3291"/>
      <c r="O4" s="3291"/>
      <c r="P4" s="3291"/>
      <c r="Q4" s="3291"/>
      <c r="R4" s="3291"/>
    </row>
    <row r="5" spans="1:34" ht="14.25" customHeight="1">
      <c r="A5" s="333"/>
      <c r="B5" s="333"/>
      <c r="C5" s="333"/>
      <c r="D5" s="333"/>
      <c r="E5" s="37"/>
      <c r="F5" s="37"/>
      <c r="G5" s="37"/>
      <c r="H5" s="37"/>
      <c r="I5" s="37"/>
      <c r="J5" s="37"/>
      <c r="K5" s="37"/>
      <c r="L5" s="37"/>
      <c r="M5" s="37"/>
      <c r="N5" s="37"/>
      <c r="O5" s="37"/>
      <c r="P5" s="37"/>
      <c r="Q5" s="37"/>
      <c r="R5" s="37"/>
    </row>
    <row r="6" spans="1:34" ht="27.75" customHeight="1">
      <c r="A6" s="334" t="s">
        <v>74</v>
      </c>
      <c r="B6" s="3292" t="str">
        <f>IF(様式1!F39="","",様式1!F39)</f>
        <v/>
      </c>
      <c r="C6" s="3293"/>
      <c r="D6" s="3293"/>
      <c r="E6" s="3293"/>
      <c r="F6" s="3293"/>
      <c r="G6" s="3293"/>
      <c r="H6" s="3293"/>
      <c r="I6" s="3293"/>
      <c r="J6" s="3293"/>
      <c r="K6" s="3293"/>
      <c r="L6" s="3293"/>
      <c r="M6" s="3293"/>
      <c r="N6" s="3293"/>
      <c r="O6" s="3293"/>
      <c r="P6" s="3293"/>
      <c r="Q6" s="3293"/>
      <c r="R6" s="3294"/>
    </row>
    <row r="7" spans="1:34" ht="31.5" customHeight="1">
      <c r="A7" s="1296" t="s">
        <v>1137</v>
      </c>
      <c r="B7" s="1676" t="s">
        <v>1505</v>
      </c>
      <c r="C7" s="3219" t="str">
        <f>様式1!P51</f>
        <v/>
      </c>
      <c r="D7" s="3219"/>
      <c r="E7" s="1677"/>
      <c r="F7" s="334" t="s">
        <v>236</v>
      </c>
      <c r="G7" s="335" t="s">
        <v>414</v>
      </c>
      <c r="H7" s="336" t="str">
        <f>IF(様式1!E19= "","","○")</f>
        <v>○</v>
      </c>
      <c r="I7" s="337" t="s">
        <v>230</v>
      </c>
      <c r="J7" s="3295" t="s">
        <v>238</v>
      </c>
      <c r="K7" s="3295"/>
      <c r="L7" s="338"/>
      <c r="M7" s="337" t="s">
        <v>414</v>
      </c>
      <c r="N7" s="337" t="str">
        <f>IF(様式1!E20= "","","○")</f>
        <v/>
      </c>
      <c r="O7" s="337" t="s">
        <v>230</v>
      </c>
      <c r="P7" s="3296" t="s">
        <v>239</v>
      </c>
      <c r="Q7" s="3296"/>
      <c r="R7" s="339" t="s">
        <v>240</v>
      </c>
      <c r="T7" s="217" t="str">
        <f>IF(E43="","",TEXT(E43,"mm月dd日"))</f>
        <v/>
      </c>
      <c r="U7" s="200" t="str">
        <f>IF(F43="","",TEXT(F43,"h:mm;@"))</f>
        <v/>
      </c>
      <c r="Z7" t="str">
        <f ca="1">MID(CELL("filename",$A$2),FIND("[",CELL("filename",$Z$7))+1,FIND("]",CELL("filename",$Z$7))-FIND("[",CELL("filename",$Z$7))-1-LEN(".xls"))</f>
        <v>東京支部7月開講コース（基礎）.</v>
      </c>
      <c r="AA7" t="str">
        <f ca="1">LEFTB(Z7,17)</f>
        <v>東京支部7月開講コ</v>
      </c>
    </row>
    <row r="8" spans="1:34" ht="20.100000000000001" customHeight="1">
      <c r="A8" s="3232" t="s">
        <v>241</v>
      </c>
      <c r="B8" s="3298" t="str">
        <f>IF( 様式５!F11="","",TEXT(様式５!F11,"ｙｙｙｙ年M月d日")&amp;"～"&amp;TEXT(様式５!M11,"yyyy年M月d日"))</f>
        <v>2024年5月31日～2024年6月14日</v>
      </c>
      <c r="C8" s="3299"/>
      <c r="D8" s="3299"/>
      <c r="E8" s="3299"/>
      <c r="F8" s="3299"/>
      <c r="G8" s="3299"/>
      <c r="H8" s="3299"/>
      <c r="I8" s="3299"/>
      <c r="J8" s="3299"/>
      <c r="K8" s="3299"/>
      <c r="L8" s="3299"/>
      <c r="M8" s="3299"/>
      <c r="N8" s="3299"/>
      <c r="O8" s="3299"/>
      <c r="P8" s="3299"/>
      <c r="Q8" s="3299"/>
      <c r="R8" s="3300"/>
      <c r="T8" s="331" t="str">
        <f>IF(L43="","",TEXT(L43,"mm月dd日"))</f>
        <v/>
      </c>
      <c r="U8" s="331" t="str">
        <f>IF(P43="","",TEXT(P43,"h:mm;@"))</f>
        <v/>
      </c>
      <c r="V8" s="331"/>
      <c r="W8" s="331"/>
      <c r="Z8" s="219"/>
      <c r="AA8" s="480">
        <f ca="1">TODAY()</f>
        <v>45386</v>
      </c>
      <c r="AC8" s="474"/>
    </row>
    <row r="9" spans="1:34" ht="22.5" customHeight="1">
      <c r="A9" s="3297"/>
      <c r="B9" s="3301"/>
      <c r="C9" s="3302"/>
      <c r="D9" s="3302"/>
      <c r="E9" s="3302"/>
      <c r="F9" s="3302"/>
      <c r="G9" s="3302"/>
      <c r="H9" s="3302"/>
      <c r="I9" s="3302"/>
      <c r="J9" s="3302"/>
      <c r="K9" s="3302"/>
      <c r="L9" s="3302"/>
      <c r="M9" s="3302"/>
      <c r="N9" s="3302"/>
      <c r="O9" s="3302"/>
      <c r="P9" s="3302"/>
      <c r="Q9" s="3302"/>
      <c r="R9" s="3303"/>
      <c r="T9" s="217" t="str">
        <f>IF(E44="","",TEXT(E44,"mm月dd日"))</f>
        <v/>
      </c>
      <c r="U9" s="200" t="str">
        <f>IF(F44="","",TEXT(F44,"h:mm;@"))</f>
        <v/>
      </c>
      <c r="V9" s="331"/>
      <c r="W9" s="331"/>
      <c r="Z9" s="479" t="s">
        <v>510</v>
      </c>
      <c r="AA9" s="481">
        <f ca="1">NOW()</f>
        <v>45386.579865046297</v>
      </c>
      <c r="AB9" s="479">
        <f ca="1">HOUR(AA9)</f>
        <v>13</v>
      </c>
      <c r="AC9" s="479">
        <f ca="1">MINUTE(AA9)</f>
        <v>55</v>
      </c>
      <c r="AD9" s="331"/>
      <c r="AE9" s="479" t="s">
        <v>511</v>
      </c>
      <c r="AF9" s="481">
        <f>日程!C12</f>
        <v>45408</v>
      </c>
      <c r="AG9" s="479">
        <v>16</v>
      </c>
      <c r="AH9" s="479">
        <v>0</v>
      </c>
    </row>
    <row r="10" spans="1:34" ht="18.75">
      <c r="A10" s="3230"/>
      <c r="B10" s="3230"/>
      <c r="C10" s="3231"/>
      <c r="D10" s="3231"/>
      <c r="E10" s="1440"/>
      <c r="F10" s="37"/>
      <c r="G10" s="37"/>
      <c r="H10" s="37"/>
      <c r="I10" s="37"/>
      <c r="J10" s="37"/>
      <c r="K10" s="37"/>
      <c r="L10" s="37"/>
      <c r="M10" s="37"/>
      <c r="N10" s="37"/>
      <c r="O10" s="37"/>
      <c r="P10" s="37"/>
      <c r="Q10" s="37"/>
      <c r="R10" s="37"/>
    </row>
    <row r="11" spans="1:34" ht="24.75" customHeight="1">
      <c r="A11" s="3232" t="s">
        <v>118</v>
      </c>
      <c r="B11" s="3235" t="s">
        <v>94</v>
      </c>
      <c r="C11" s="3236"/>
      <c r="D11" s="3237"/>
      <c r="E11" s="3237"/>
      <c r="F11" s="3238" t="s">
        <v>95</v>
      </c>
      <c r="G11" s="3239"/>
      <c r="H11" s="3239"/>
      <c r="I11" s="3239"/>
      <c r="J11" s="3239"/>
      <c r="K11" s="3239"/>
      <c r="L11" s="3239"/>
      <c r="M11" s="3239"/>
      <c r="N11" s="3239"/>
      <c r="O11" s="3239"/>
      <c r="P11" s="3239"/>
      <c r="Q11" s="3240"/>
      <c r="R11" s="1678" t="s">
        <v>91</v>
      </c>
      <c r="AA11" t="str">
        <f ca="1">IF(AA8&gt;AF9,1,IF(AND(AA8&gt;=AF9,AB9&gt;=AG9,AC9&gt;=AH9),1,IF(AND(AA8&gt;=AF9,AB9&gt;=17),1,"")))</f>
        <v/>
      </c>
    </row>
    <row r="12" spans="1:34" ht="22.35" customHeight="1">
      <c r="A12" s="3233"/>
      <c r="B12" s="3280" t="s">
        <v>896</v>
      </c>
      <c r="C12" s="3226" t="s">
        <v>897</v>
      </c>
      <c r="D12" s="3229" t="str">
        <f xml:space="preserve"> IF(様式５!D31= "","",様式５!D31)</f>
        <v/>
      </c>
      <c r="E12" s="2233"/>
      <c r="F12" s="3241" t="str">
        <f xml:space="preserve"> IF(様式５!K31= "","",様式５!K31)</f>
        <v/>
      </c>
      <c r="G12" s="3242"/>
      <c r="H12" s="3242"/>
      <c r="I12" s="3242"/>
      <c r="J12" s="3242"/>
      <c r="K12" s="3242"/>
      <c r="L12" s="3242"/>
      <c r="M12" s="3242"/>
      <c r="N12" s="3242"/>
      <c r="O12" s="3242"/>
      <c r="P12" s="3242"/>
      <c r="Q12" s="3243"/>
      <c r="R12" s="340" t="str">
        <f>IF(様式５!AI31="","",様式５!AI31)</f>
        <v/>
      </c>
    </row>
    <row r="13" spans="1:34" ht="22.35" customHeight="1">
      <c r="A13" s="3233"/>
      <c r="B13" s="3281"/>
      <c r="C13" s="3227"/>
      <c r="D13" s="3229" t="str">
        <f xml:space="preserve"> IF(様式５!D32= "","",様式５!D32)</f>
        <v/>
      </c>
      <c r="E13" s="2233"/>
      <c r="F13" s="3241" t="str">
        <f xml:space="preserve"> IF(様式５!K32= "","",様式５!K32)</f>
        <v/>
      </c>
      <c r="G13" s="3242"/>
      <c r="H13" s="3242"/>
      <c r="I13" s="3242"/>
      <c r="J13" s="3242"/>
      <c r="K13" s="3242"/>
      <c r="L13" s="3242"/>
      <c r="M13" s="3242"/>
      <c r="N13" s="3242"/>
      <c r="O13" s="3242"/>
      <c r="P13" s="3242"/>
      <c r="Q13" s="3243"/>
      <c r="R13" s="340" t="str">
        <f>IF(様式５!AI32="","",様式５!AI32)</f>
        <v/>
      </c>
    </row>
    <row r="14" spans="1:34" ht="22.35" customHeight="1">
      <c r="A14" s="3233"/>
      <c r="B14" s="3281"/>
      <c r="C14" s="3227"/>
      <c r="D14" s="3229" t="str">
        <f xml:space="preserve"> IF(様式５!D33= "","",様式５!D33)</f>
        <v/>
      </c>
      <c r="E14" s="2233"/>
      <c r="F14" s="3241" t="str">
        <f xml:space="preserve"> IF(様式５!K33= "","",様式５!K33)</f>
        <v/>
      </c>
      <c r="G14" s="3242"/>
      <c r="H14" s="3242"/>
      <c r="I14" s="3242"/>
      <c r="J14" s="3242"/>
      <c r="K14" s="3242"/>
      <c r="L14" s="3242"/>
      <c r="M14" s="3242"/>
      <c r="N14" s="3242"/>
      <c r="O14" s="3242"/>
      <c r="P14" s="3242"/>
      <c r="Q14" s="3243"/>
      <c r="R14" s="340" t="str">
        <f>IF(様式５!AI33="","",様式５!AI33)</f>
        <v/>
      </c>
    </row>
    <row r="15" spans="1:34" ht="22.35" customHeight="1">
      <c r="A15" s="3233"/>
      <c r="B15" s="3281"/>
      <c r="C15" s="3228"/>
      <c r="D15" s="3229" t="str">
        <f xml:space="preserve"> IF(様式５!D34= "","",様式５!D34)</f>
        <v/>
      </c>
      <c r="E15" s="2233"/>
      <c r="F15" s="3241" t="str">
        <f xml:space="preserve"> IF(様式５!K34= "","",様式５!K34)</f>
        <v/>
      </c>
      <c r="G15" s="3242"/>
      <c r="H15" s="3242"/>
      <c r="I15" s="3242"/>
      <c r="J15" s="3242"/>
      <c r="K15" s="3242"/>
      <c r="L15" s="3242"/>
      <c r="M15" s="3242"/>
      <c r="N15" s="3242"/>
      <c r="O15" s="3242"/>
      <c r="P15" s="3242"/>
      <c r="Q15" s="3243"/>
      <c r="R15" s="340" t="str">
        <f>IF(様式５!AI34="","",様式５!AI34)</f>
        <v/>
      </c>
    </row>
    <row r="16" spans="1:34" ht="22.35" customHeight="1">
      <c r="A16" s="3233"/>
      <c r="B16" s="3281"/>
      <c r="C16" s="3226" t="s">
        <v>898</v>
      </c>
      <c r="D16" s="3229" t="str">
        <f xml:space="preserve"> IF(様式５!D35= "","",様式５!D35)</f>
        <v/>
      </c>
      <c r="E16" s="2233"/>
      <c r="F16" s="3241" t="str">
        <f xml:space="preserve"> IF(様式５!K35= "","",様式５!K35)</f>
        <v/>
      </c>
      <c r="G16" s="3242"/>
      <c r="H16" s="3242"/>
      <c r="I16" s="3242"/>
      <c r="J16" s="3242"/>
      <c r="K16" s="3242"/>
      <c r="L16" s="3242"/>
      <c r="M16" s="3242"/>
      <c r="N16" s="3242"/>
      <c r="O16" s="3242"/>
      <c r="P16" s="3242"/>
      <c r="Q16" s="3243"/>
      <c r="R16" s="340" t="str">
        <f>IF(様式５!AI35="","",様式５!AI35)</f>
        <v/>
      </c>
    </row>
    <row r="17" spans="1:18" ht="22.35" customHeight="1">
      <c r="A17" s="3233"/>
      <c r="B17" s="3281"/>
      <c r="C17" s="3227"/>
      <c r="D17" s="3229" t="str">
        <f xml:space="preserve"> IF(様式５!D36= "","",様式５!D36)</f>
        <v/>
      </c>
      <c r="E17" s="2233"/>
      <c r="F17" s="3241" t="str">
        <f xml:space="preserve"> IF(様式５!K36= "","",様式５!K36)</f>
        <v/>
      </c>
      <c r="G17" s="3242"/>
      <c r="H17" s="3242"/>
      <c r="I17" s="3242"/>
      <c r="J17" s="3242"/>
      <c r="K17" s="3242"/>
      <c r="L17" s="3242"/>
      <c r="M17" s="3242"/>
      <c r="N17" s="3242"/>
      <c r="O17" s="3242"/>
      <c r="P17" s="3242"/>
      <c r="Q17" s="3243"/>
      <c r="R17" s="340" t="str">
        <f>IF(様式５!AI36="","",様式５!AI36)</f>
        <v/>
      </c>
    </row>
    <row r="18" spans="1:18" ht="22.35" customHeight="1">
      <c r="A18" s="3233"/>
      <c r="B18" s="3281"/>
      <c r="C18" s="3227"/>
      <c r="D18" s="3229" t="str">
        <f xml:space="preserve"> IF(様式５!D37= "","",様式５!D37)</f>
        <v/>
      </c>
      <c r="E18" s="2233"/>
      <c r="F18" s="3241" t="str">
        <f xml:space="preserve"> IF(様式５!K37= "","",様式５!K37)</f>
        <v/>
      </c>
      <c r="G18" s="3242"/>
      <c r="H18" s="3242"/>
      <c r="I18" s="3242"/>
      <c r="J18" s="3242"/>
      <c r="K18" s="3242"/>
      <c r="L18" s="3242"/>
      <c r="M18" s="3242"/>
      <c r="N18" s="3242"/>
      <c r="O18" s="3242"/>
      <c r="P18" s="3242"/>
      <c r="Q18" s="3243"/>
      <c r="R18" s="340" t="str">
        <f>IF(様式５!AI37="","",様式５!AI37)</f>
        <v/>
      </c>
    </row>
    <row r="19" spans="1:18" ht="22.35" customHeight="1">
      <c r="A19" s="3233"/>
      <c r="B19" s="3281"/>
      <c r="C19" s="3228"/>
      <c r="D19" s="3229" t="str">
        <f xml:space="preserve"> IF(様式５!D38= "","",様式５!D38)</f>
        <v/>
      </c>
      <c r="E19" s="2233"/>
      <c r="F19" s="3241" t="str">
        <f xml:space="preserve"> IF(様式５!K38= "","",様式５!K38)</f>
        <v/>
      </c>
      <c r="G19" s="3242"/>
      <c r="H19" s="3242"/>
      <c r="I19" s="3242"/>
      <c r="J19" s="3242"/>
      <c r="K19" s="3242"/>
      <c r="L19" s="3242"/>
      <c r="M19" s="3242"/>
      <c r="N19" s="3242"/>
      <c r="O19" s="3242"/>
      <c r="P19" s="3242"/>
      <c r="Q19" s="3243"/>
      <c r="R19" s="340" t="str">
        <f>IF(様式５!AI38="","",様式５!AI38)</f>
        <v/>
      </c>
    </row>
    <row r="20" spans="1:18" ht="22.35" customHeight="1">
      <c r="A20" s="3233"/>
      <c r="B20" s="3281"/>
      <c r="C20" s="3226" t="s">
        <v>899</v>
      </c>
      <c r="D20" s="3229" t="str">
        <f xml:space="preserve"> IF(様式５!D39= "","",様式５!D39)</f>
        <v/>
      </c>
      <c r="E20" s="2233"/>
      <c r="F20" s="3241" t="str">
        <f xml:space="preserve"> IF(様式５!K39= "","",様式５!K39)</f>
        <v/>
      </c>
      <c r="G20" s="3242"/>
      <c r="H20" s="3242"/>
      <c r="I20" s="3242"/>
      <c r="J20" s="3242"/>
      <c r="K20" s="3242"/>
      <c r="L20" s="3242"/>
      <c r="M20" s="3242"/>
      <c r="N20" s="3242"/>
      <c r="O20" s="3242"/>
      <c r="P20" s="3242"/>
      <c r="Q20" s="3243"/>
      <c r="R20" s="340" t="str">
        <f>IF(様式５!AI39="","",様式５!AI39)</f>
        <v/>
      </c>
    </row>
    <row r="21" spans="1:18" ht="22.35" customHeight="1">
      <c r="A21" s="3233"/>
      <c r="B21" s="3281"/>
      <c r="C21" s="3227"/>
      <c r="D21" s="3229" t="str">
        <f xml:space="preserve"> IF(様式５!D40= "","",様式５!D40)</f>
        <v/>
      </c>
      <c r="E21" s="2233"/>
      <c r="F21" s="3241" t="str">
        <f xml:space="preserve"> IF(様式５!K40= "","",様式５!K40)</f>
        <v/>
      </c>
      <c r="G21" s="3242"/>
      <c r="H21" s="3242"/>
      <c r="I21" s="3242"/>
      <c r="J21" s="3242"/>
      <c r="K21" s="3242"/>
      <c r="L21" s="3242"/>
      <c r="M21" s="3242"/>
      <c r="N21" s="3242"/>
      <c r="O21" s="3242"/>
      <c r="P21" s="3242"/>
      <c r="Q21" s="3243"/>
      <c r="R21" s="340" t="str">
        <f>IF(様式５!AI40="","",様式５!AI40)</f>
        <v/>
      </c>
    </row>
    <row r="22" spans="1:18" ht="22.35" customHeight="1">
      <c r="A22" s="3233"/>
      <c r="B22" s="3281"/>
      <c r="C22" s="3227"/>
      <c r="D22" s="3229" t="str">
        <f xml:space="preserve"> IF(様式５!D41= "","",様式５!D41)</f>
        <v/>
      </c>
      <c r="E22" s="2233"/>
      <c r="F22" s="3241" t="str">
        <f xml:space="preserve"> IF(様式５!K41= "","",様式５!K41)</f>
        <v/>
      </c>
      <c r="G22" s="3242"/>
      <c r="H22" s="3242"/>
      <c r="I22" s="3242"/>
      <c r="J22" s="3242"/>
      <c r="K22" s="3242"/>
      <c r="L22" s="3242"/>
      <c r="M22" s="3242"/>
      <c r="N22" s="3242"/>
      <c r="O22" s="3242"/>
      <c r="P22" s="3242"/>
      <c r="Q22" s="3243"/>
      <c r="R22" s="340" t="str">
        <f>IF(様式５!AI41="","",様式５!AI41)</f>
        <v/>
      </c>
    </row>
    <row r="23" spans="1:18" ht="22.35" customHeight="1">
      <c r="A23" s="3233"/>
      <c r="B23" s="3281"/>
      <c r="C23" s="3228"/>
      <c r="D23" s="3229" t="str">
        <f xml:space="preserve"> IF(様式５!D42= "","",様式５!D42)</f>
        <v/>
      </c>
      <c r="E23" s="2233"/>
      <c r="F23" s="3241" t="str">
        <f xml:space="preserve"> IF(様式５!K42= "","",様式５!K42)</f>
        <v/>
      </c>
      <c r="G23" s="3242"/>
      <c r="H23" s="3242"/>
      <c r="I23" s="3242"/>
      <c r="J23" s="3242"/>
      <c r="K23" s="3242"/>
      <c r="L23" s="3242"/>
      <c r="M23" s="3242"/>
      <c r="N23" s="3242"/>
      <c r="O23" s="3242"/>
      <c r="P23" s="3242"/>
      <c r="Q23" s="3243"/>
      <c r="R23" s="340" t="str">
        <f>IF(様式５!AI42="","",様式５!AI42)</f>
        <v/>
      </c>
    </row>
    <row r="24" spans="1:18" ht="22.35" customHeight="1">
      <c r="A24" s="3233"/>
      <c r="B24" s="3281"/>
      <c r="C24" s="3226" t="s">
        <v>928</v>
      </c>
      <c r="D24" s="3229" t="str">
        <f xml:space="preserve"> IF(様式５!D43= "","",様式５!D43)</f>
        <v/>
      </c>
      <c r="E24" s="2233"/>
      <c r="F24" s="3241" t="str">
        <f xml:space="preserve"> IF(様式５!K43= "","",様式５!K43)</f>
        <v/>
      </c>
      <c r="G24" s="3242"/>
      <c r="H24" s="3242"/>
      <c r="I24" s="3242"/>
      <c r="J24" s="3242"/>
      <c r="K24" s="3242"/>
      <c r="L24" s="3242"/>
      <c r="M24" s="3242"/>
      <c r="N24" s="3242"/>
      <c r="O24" s="3242"/>
      <c r="P24" s="3242"/>
      <c r="Q24" s="3243"/>
      <c r="R24" s="340" t="str">
        <f>IF(様式５!AI43="","",様式５!AI43)</f>
        <v/>
      </c>
    </row>
    <row r="25" spans="1:18" ht="22.35" customHeight="1">
      <c r="A25" s="3233"/>
      <c r="B25" s="3281"/>
      <c r="C25" s="3227"/>
      <c r="D25" s="3229" t="str">
        <f xml:space="preserve"> IF(様式５!D44= "","",様式５!D44)</f>
        <v/>
      </c>
      <c r="E25" s="2233"/>
      <c r="F25" s="3241" t="str">
        <f xml:space="preserve"> IF(様式５!K44= "","",様式５!K44)</f>
        <v/>
      </c>
      <c r="G25" s="3242"/>
      <c r="H25" s="3242"/>
      <c r="I25" s="3242"/>
      <c r="J25" s="3242"/>
      <c r="K25" s="3242"/>
      <c r="L25" s="3242"/>
      <c r="M25" s="3242"/>
      <c r="N25" s="3242"/>
      <c r="O25" s="3242"/>
      <c r="P25" s="3242"/>
      <c r="Q25" s="3243"/>
      <c r="R25" s="340" t="str">
        <f>IF(様式５!AI44="","",様式５!AI44)</f>
        <v/>
      </c>
    </row>
    <row r="26" spans="1:18" ht="22.35" customHeight="1">
      <c r="A26" s="3233"/>
      <c r="B26" s="3281"/>
      <c r="C26" s="3227"/>
      <c r="D26" s="3229" t="str">
        <f xml:space="preserve"> IF(様式５!D45= "","",様式５!D45)</f>
        <v/>
      </c>
      <c r="E26" s="2233"/>
      <c r="F26" s="3241" t="str">
        <f xml:space="preserve"> IF(様式５!K45= "","",様式５!K45)</f>
        <v/>
      </c>
      <c r="G26" s="3242"/>
      <c r="H26" s="3242"/>
      <c r="I26" s="3242"/>
      <c r="J26" s="3242"/>
      <c r="K26" s="3242"/>
      <c r="L26" s="3242"/>
      <c r="M26" s="3242"/>
      <c r="N26" s="3242"/>
      <c r="O26" s="3242"/>
      <c r="P26" s="3242"/>
      <c r="Q26" s="3243"/>
      <c r="R26" s="340" t="str">
        <f>IF(様式５!AI45="","",様式５!AI45)</f>
        <v/>
      </c>
    </row>
    <row r="27" spans="1:18" ht="22.35" customHeight="1">
      <c r="A27" s="3233"/>
      <c r="B27" s="3281"/>
      <c r="C27" s="3228"/>
      <c r="D27" s="3229" t="str">
        <f xml:space="preserve"> IF(様式５!D46= "","",様式５!D46)</f>
        <v/>
      </c>
      <c r="E27" s="2233"/>
      <c r="F27" s="3241" t="str">
        <f xml:space="preserve"> IF(様式５!K46= "","",様式５!K46)</f>
        <v/>
      </c>
      <c r="G27" s="3242"/>
      <c r="H27" s="3242"/>
      <c r="I27" s="3242"/>
      <c r="J27" s="3242"/>
      <c r="K27" s="3242"/>
      <c r="L27" s="3242"/>
      <c r="M27" s="3242"/>
      <c r="N27" s="3242"/>
      <c r="O27" s="3242"/>
      <c r="P27" s="3242"/>
      <c r="Q27" s="3243"/>
      <c r="R27" s="340" t="str">
        <f>IF(様式５!AI46="","",様式５!AI46)</f>
        <v/>
      </c>
    </row>
    <row r="28" spans="1:18" ht="20.25" customHeight="1">
      <c r="A28" s="3233"/>
      <c r="B28" s="3280" t="s">
        <v>231</v>
      </c>
      <c r="C28" s="3223" t="str">
        <f xml:space="preserve"> IF(様式５!C47= "","",様式５!C47)</f>
        <v/>
      </c>
      <c r="D28" s="3224"/>
      <c r="E28" s="3225"/>
      <c r="F28" s="3220" t="str">
        <f xml:space="preserve"> IF(様式５!K47= "","",様式５!K47)</f>
        <v/>
      </c>
      <c r="G28" s="3221"/>
      <c r="H28" s="3221"/>
      <c r="I28" s="3221"/>
      <c r="J28" s="3221"/>
      <c r="K28" s="3221"/>
      <c r="L28" s="3221"/>
      <c r="M28" s="3221"/>
      <c r="N28" s="3221"/>
      <c r="O28" s="3221"/>
      <c r="P28" s="3221"/>
      <c r="Q28" s="3222"/>
      <c r="R28" s="340" t="str">
        <f>IF(様式５!AI47="","",様式５!AI47)</f>
        <v/>
      </c>
    </row>
    <row r="29" spans="1:18" ht="20.25" customHeight="1">
      <c r="A29" s="3233"/>
      <c r="B29" s="3281"/>
      <c r="C29" s="3223" t="str">
        <f xml:space="preserve"> IF(様式５!C48= "","",様式５!C48)</f>
        <v/>
      </c>
      <c r="D29" s="3224"/>
      <c r="E29" s="3225"/>
      <c r="F29" s="3220" t="str">
        <f xml:space="preserve"> IF(様式５!K48= "","",様式５!K48)</f>
        <v/>
      </c>
      <c r="G29" s="3221"/>
      <c r="H29" s="3221"/>
      <c r="I29" s="3221"/>
      <c r="J29" s="3221"/>
      <c r="K29" s="3221"/>
      <c r="L29" s="3221"/>
      <c r="M29" s="3221"/>
      <c r="N29" s="3221"/>
      <c r="O29" s="3221"/>
      <c r="P29" s="3221"/>
      <c r="Q29" s="3222"/>
      <c r="R29" s="340" t="str">
        <f>IF(様式５!AI48="","",様式５!AI48)</f>
        <v/>
      </c>
    </row>
    <row r="30" spans="1:18" ht="20.25" customHeight="1">
      <c r="A30" s="3233"/>
      <c r="B30" s="3282"/>
      <c r="C30" s="3223" t="str">
        <f xml:space="preserve"> IF(様式５!C49= "","",様式５!C49)</f>
        <v/>
      </c>
      <c r="D30" s="3224"/>
      <c r="E30" s="3225"/>
      <c r="F30" s="3220" t="str">
        <f xml:space="preserve"> IF(様式５!K49= "","",様式５!K49)</f>
        <v/>
      </c>
      <c r="G30" s="3221"/>
      <c r="H30" s="3221"/>
      <c r="I30" s="3221"/>
      <c r="J30" s="3221"/>
      <c r="K30" s="3221"/>
      <c r="L30" s="3221"/>
      <c r="M30" s="3221"/>
      <c r="N30" s="3221"/>
      <c r="O30" s="3221"/>
      <c r="P30" s="3221"/>
      <c r="Q30" s="3222"/>
      <c r="R30" s="340" t="str">
        <f>IF(様式５!AI49="","",様式５!AI49)</f>
        <v/>
      </c>
    </row>
    <row r="31" spans="1:18" ht="20.25" customHeight="1">
      <c r="A31" s="3233"/>
      <c r="B31" s="3280" t="s">
        <v>242</v>
      </c>
      <c r="C31" s="3223" t="str">
        <f xml:space="preserve"> IF(様式５!C50= "","",様式５!C50)</f>
        <v/>
      </c>
      <c r="D31" s="3224"/>
      <c r="E31" s="3225"/>
      <c r="F31" s="3220" t="str">
        <f xml:space="preserve"> IF(様式５!K50= "","",様式５!K50)</f>
        <v/>
      </c>
      <c r="G31" s="3221"/>
      <c r="H31" s="3221"/>
      <c r="I31" s="3221"/>
      <c r="J31" s="3221"/>
      <c r="K31" s="3221"/>
      <c r="L31" s="3221"/>
      <c r="M31" s="3221"/>
      <c r="N31" s="3221"/>
      <c r="O31" s="3221"/>
      <c r="P31" s="3221"/>
      <c r="Q31" s="3222"/>
      <c r="R31" s="340" t="str">
        <f>IF(様式５!AI50="","",様式５!AI50)</f>
        <v/>
      </c>
    </row>
    <row r="32" spans="1:18" ht="20.25" customHeight="1">
      <c r="A32" s="3233"/>
      <c r="B32" s="3281"/>
      <c r="C32" s="3223" t="str">
        <f xml:space="preserve"> IF(様式５!C51= "","",様式５!C51)</f>
        <v/>
      </c>
      <c r="D32" s="3224"/>
      <c r="E32" s="3225"/>
      <c r="F32" s="3220" t="str">
        <f xml:space="preserve"> IF(様式５!K51= "","",様式５!K51)</f>
        <v/>
      </c>
      <c r="G32" s="3221"/>
      <c r="H32" s="3221"/>
      <c r="I32" s="3221"/>
      <c r="J32" s="3221"/>
      <c r="K32" s="3221"/>
      <c r="L32" s="3221"/>
      <c r="M32" s="3221"/>
      <c r="N32" s="3221"/>
      <c r="O32" s="3221"/>
      <c r="P32" s="3221"/>
      <c r="Q32" s="3222"/>
      <c r="R32" s="340" t="str">
        <f>IF(様式５!AI51="","",様式５!AI51)</f>
        <v/>
      </c>
    </row>
    <row r="33" spans="1:41" ht="20.25" customHeight="1">
      <c r="A33" s="3233"/>
      <c r="B33" s="3282"/>
      <c r="C33" s="3223" t="str">
        <f xml:space="preserve"> IF(様式５!C52= "","",様式５!C52)</f>
        <v/>
      </c>
      <c r="D33" s="3224"/>
      <c r="E33" s="3225"/>
      <c r="F33" s="3220" t="str">
        <f xml:space="preserve"> IF(様式５!K52= "","",様式５!K52)</f>
        <v/>
      </c>
      <c r="G33" s="3221"/>
      <c r="H33" s="3221"/>
      <c r="I33" s="3221"/>
      <c r="J33" s="3221"/>
      <c r="K33" s="3221"/>
      <c r="L33" s="3221"/>
      <c r="M33" s="3221"/>
      <c r="N33" s="3221"/>
      <c r="O33" s="3221"/>
      <c r="P33" s="3221"/>
      <c r="Q33" s="3222"/>
      <c r="R33" s="340" t="str">
        <f>IF(様式５!AI52="","",様式５!AI52)</f>
        <v/>
      </c>
    </row>
    <row r="34" spans="1:41" ht="23.25" customHeight="1">
      <c r="A34" s="3233"/>
      <c r="B34" s="3244" t="s">
        <v>36</v>
      </c>
      <c r="C34" s="3255"/>
      <c r="D34" s="3256"/>
      <c r="E34" s="3256"/>
      <c r="F34" s="3256"/>
      <c r="G34" s="3256"/>
      <c r="H34" s="3256"/>
      <c r="I34" s="3256"/>
      <c r="J34" s="3256"/>
      <c r="K34" s="3256"/>
      <c r="L34" s="3256"/>
      <c r="M34" s="3256"/>
      <c r="N34" s="3256"/>
      <c r="O34" s="3256"/>
      <c r="P34" s="3256"/>
      <c r="Q34" s="3257"/>
      <c r="R34" s="3266"/>
    </row>
    <row r="35" spans="1:41" ht="23.25" customHeight="1">
      <c r="A35" s="3234"/>
      <c r="B35" s="3245"/>
      <c r="C35" s="3258"/>
      <c r="D35" s="3259"/>
      <c r="E35" s="3259"/>
      <c r="F35" s="3259"/>
      <c r="G35" s="3259"/>
      <c r="H35" s="3259"/>
      <c r="I35" s="3259"/>
      <c r="J35" s="3259"/>
      <c r="K35" s="3259"/>
      <c r="L35" s="3259"/>
      <c r="M35" s="3259"/>
      <c r="N35" s="3259"/>
      <c r="O35" s="3259"/>
      <c r="P35" s="3259"/>
      <c r="Q35" s="3260"/>
      <c r="R35" s="3267"/>
    </row>
    <row r="36" spans="1:41" ht="12" customHeight="1">
      <c r="A36" s="341"/>
      <c r="B36" s="342"/>
      <c r="C36" s="342"/>
      <c r="D36" s="342"/>
      <c r="E36" s="342"/>
      <c r="F36" s="342"/>
      <c r="G36" s="342"/>
      <c r="H36" s="342"/>
      <c r="I36" s="342"/>
      <c r="J36" s="342"/>
      <c r="K36" s="342"/>
      <c r="L36" s="342"/>
      <c r="M36" s="342"/>
      <c r="N36" s="342"/>
      <c r="O36" s="342"/>
      <c r="P36" s="342"/>
      <c r="Q36" s="342"/>
      <c r="R36" s="342"/>
    </row>
    <row r="37" spans="1:41" ht="36" customHeight="1">
      <c r="A37" s="343" t="s">
        <v>243</v>
      </c>
      <c r="B37" s="3268" t="str">
        <f xml:space="preserve"> IF(様式５!F17= "","",様式５!F17)</f>
        <v/>
      </c>
      <c r="C37" s="3269"/>
      <c r="D37" s="3269"/>
      <c r="E37" s="3269"/>
      <c r="F37" s="3269"/>
      <c r="G37" s="3269"/>
      <c r="H37" s="3269"/>
      <c r="I37" s="3269"/>
      <c r="J37" s="3269"/>
      <c r="K37" s="3269"/>
      <c r="L37" s="3269"/>
      <c r="M37" s="3269"/>
      <c r="N37" s="3269"/>
      <c r="O37" s="3269"/>
      <c r="P37" s="3269"/>
      <c r="Q37" s="3269"/>
      <c r="R37" s="3270"/>
    </row>
    <row r="38" spans="1:41" ht="30.75" customHeight="1">
      <c r="A38" s="344" t="s">
        <v>520</v>
      </c>
      <c r="B38" s="3268" t="str">
        <f xml:space="preserve"> IF(様式５!F20= "","",様式５!F20)</f>
        <v/>
      </c>
      <c r="C38" s="3269"/>
      <c r="D38" s="3269"/>
      <c r="E38" s="3269"/>
      <c r="F38" s="3269"/>
      <c r="G38" s="3269"/>
      <c r="H38" s="3269"/>
      <c r="I38" s="3269"/>
      <c r="J38" s="3269"/>
      <c r="K38" s="3269"/>
      <c r="L38" s="3269"/>
      <c r="M38" s="3269"/>
      <c r="N38" s="3269"/>
      <c r="O38" s="3269"/>
      <c r="P38" s="3269"/>
      <c r="Q38" s="3269"/>
      <c r="R38" s="3270"/>
    </row>
    <row r="39" spans="1:41" ht="31.5" customHeight="1">
      <c r="A39" s="345" t="s">
        <v>90</v>
      </c>
      <c r="B39" s="3275" t="str">
        <f>IF( 様式1!K36="","", TEXT(様式1!U36,"yyyy年M月d日")&amp;"～"&amp; TEXT(様式1!U37,"yyyy年M月d日"))</f>
        <v/>
      </c>
      <c r="C39" s="3276"/>
      <c r="D39" s="3277"/>
      <c r="E39" s="3277"/>
      <c r="F39" s="3277"/>
      <c r="G39" s="3278"/>
      <c r="H39" s="3278"/>
      <c r="I39" s="3278"/>
      <c r="J39" s="3278"/>
      <c r="K39" s="3279"/>
      <c r="L39" s="3271" t="s">
        <v>420</v>
      </c>
      <c r="M39" s="3272"/>
      <c r="N39" s="3272"/>
      <c r="O39" s="3272"/>
      <c r="P39" s="3272"/>
      <c r="Q39" s="3273"/>
      <c r="R39" s="3274"/>
      <c r="S39" s="3264"/>
      <c r="T39" s="3265"/>
      <c r="U39" s="3265"/>
      <c r="V39" s="3265"/>
      <c r="W39" s="3265"/>
      <c r="X39" s="351"/>
      <c r="Y39" s="351"/>
      <c r="Z39" s="351"/>
      <c r="AA39" s="351"/>
      <c r="AB39" s="351"/>
      <c r="AC39" s="351"/>
      <c r="AD39" s="351"/>
    </row>
    <row r="40" spans="1:41" ht="25.5" customHeight="1">
      <c r="A40" s="346" t="s">
        <v>91</v>
      </c>
      <c r="B40" s="3249" t="str">
        <f>IF(様式５!N16="","",様式５!AO31&amp;"～"&amp;様式５!AO32)</f>
        <v/>
      </c>
      <c r="C40" s="3250"/>
      <c r="D40" s="3250"/>
      <c r="E40" s="3250"/>
      <c r="F40" s="3250"/>
      <c r="G40" s="3250"/>
      <c r="H40" s="3250"/>
      <c r="I40" s="3250"/>
      <c r="J40" s="3250"/>
      <c r="K40" s="3250"/>
      <c r="L40" s="3250"/>
      <c r="M40" s="3250"/>
      <c r="N40" s="3250"/>
      <c r="O40" s="3250"/>
      <c r="P40" s="3250"/>
      <c r="Q40" s="3250"/>
      <c r="R40" s="3251"/>
    </row>
    <row r="41" spans="1:41" ht="25.5" customHeight="1">
      <c r="A41" s="347" t="s">
        <v>234</v>
      </c>
      <c r="B41" s="348"/>
      <c r="C41" s="348"/>
      <c r="D41" s="336" t="str">
        <f>様式５!AB16&amp;"名"</f>
        <v>名</v>
      </c>
      <c r="E41" s="3252" t="s">
        <v>244</v>
      </c>
      <c r="F41" s="3253"/>
      <c r="G41" s="3253"/>
      <c r="H41" s="3253"/>
      <c r="I41" s="3253"/>
      <c r="J41" s="3253"/>
      <c r="K41" s="3253"/>
      <c r="L41" s="3253"/>
      <c r="M41" s="3253"/>
      <c r="N41" s="3253"/>
      <c r="O41" s="3253"/>
      <c r="P41" s="3253"/>
      <c r="Q41" s="3253"/>
      <c r="R41" s="3254"/>
    </row>
    <row r="42" spans="1:41" ht="25.5" customHeight="1">
      <c r="A42" s="349" t="s">
        <v>978</v>
      </c>
      <c r="B42" s="3284" t="s">
        <v>1277</v>
      </c>
      <c r="C42" s="3285"/>
      <c r="D42" s="3286"/>
      <c r="E42" s="3286"/>
      <c r="F42" s="3286"/>
      <c r="G42" s="3286"/>
      <c r="H42" s="3286"/>
      <c r="I42" s="3286"/>
      <c r="J42" s="3286"/>
      <c r="K42" s="3286"/>
      <c r="L42" s="3286"/>
      <c r="M42" s="3286"/>
      <c r="N42" s="3286"/>
      <c r="O42" s="3286"/>
      <c r="P42" s="3286"/>
      <c r="Q42" s="3286"/>
      <c r="R42" s="3287"/>
    </row>
    <row r="43" spans="1:41" ht="25.5" customHeight="1">
      <c r="A43" s="3304" t="s">
        <v>245</v>
      </c>
      <c r="B43" s="3288" t="s">
        <v>246</v>
      </c>
      <c r="C43" s="3288"/>
      <c r="D43" s="3289"/>
      <c r="E43" s="1545"/>
      <c r="F43" s="1546"/>
      <c r="G43" s="3284" t="s">
        <v>415</v>
      </c>
      <c r="H43" s="3290"/>
      <c r="I43" s="3290"/>
      <c r="J43" s="3290"/>
      <c r="K43" s="3290"/>
      <c r="L43" s="3261"/>
      <c r="M43" s="3261"/>
      <c r="N43" s="3261"/>
      <c r="O43" s="3261"/>
      <c r="P43" s="3262"/>
      <c r="Q43" s="3262"/>
      <c r="R43" s="3263"/>
      <c r="S43" s="218"/>
    </row>
    <row r="44" spans="1:41" ht="25.5" customHeight="1">
      <c r="A44" s="3305"/>
      <c r="B44" s="3288" t="s">
        <v>260</v>
      </c>
      <c r="C44" s="3288"/>
      <c r="D44" s="3289"/>
      <c r="E44" s="1545"/>
      <c r="F44" s="1546"/>
      <c r="G44" s="3284" t="s">
        <v>416</v>
      </c>
      <c r="H44" s="3290"/>
      <c r="I44" s="3290"/>
      <c r="J44" s="3290"/>
      <c r="K44" s="3290"/>
      <c r="L44" s="3261"/>
      <c r="M44" s="3261"/>
      <c r="N44" s="3261"/>
      <c r="O44" s="3261"/>
      <c r="P44" s="3262"/>
      <c r="Q44" s="3262"/>
      <c r="R44" s="3263"/>
      <c r="S44" s="218"/>
    </row>
    <row r="45" spans="1:41" ht="16.5" customHeight="1">
      <c r="A45" s="3305"/>
      <c r="B45" s="3307"/>
      <c r="C45" s="3308"/>
      <c r="D45" s="3308"/>
      <c r="E45" s="3308"/>
      <c r="F45" s="3308"/>
      <c r="G45" s="3246" t="str">
        <f>IF(AND(COUNTBLANK(E45)=0,COUNTBLANK(様式５!AG61)=0,COUNTBLANK(B44)=1),"自己負担額の欄が未入力です","")</f>
        <v/>
      </c>
      <c r="H45" s="3247"/>
      <c r="I45" s="3247"/>
      <c r="J45" s="3247"/>
      <c r="K45" s="3247"/>
      <c r="L45" s="3247"/>
      <c r="M45" s="3247"/>
      <c r="N45" s="3247"/>
      <c r="O45" s="3247"/>
      <c r="P45" s="3247"/>
      <c r="Q45" s="3247"/>
      <c r="R45" s="3248"/>
      <c r="S45" s="1268"/>
    </row>
    <row r="46" spans="1:41" ht="41.25" customHeight="1">
      <c r="A46" s="3306"/>
      <c r="B46" s="602"/>
      <c r="C46" s="854"/>
      <c r="D46" s="3309" t="s">
        <v>657</v>
      </c>
      <c r="E46" s="3310"/>
      <c r="F46" s="3310"/>
      <c r="G46" s="3310"/>
      <c r="H46" s="3310"/>
      <c r="I46" s="3310"/>
      <c r="J46" s="3310"/>
      <c r="K46" s="3310"/>
      <c r="L46" s="3310"/>
      <c r="M46" s="3310"/>
      <c r="N46" s="3310"/>
      <c r="O46" s="3310"/>
      <c r="P46" s="3310"/>
      <c r="Q46" s="3310"/>
      <c r="R46" s="3311"/>
      <c r="S46" s="1269"/>
    </row>
    <row r="47" spans="1:41" ht="28.5" customHeight="1">
      <c r="AM47" t="s">
        <v>538</v>
      </c>
      <c r="AO47" s="199" t="s">
        <v>539</v>
      </c>
    </row>
    <row r="48" spans="1:41" ht="28.5" customHeight="1"/>
    <row r="49" ht="28.5" customHeight="1"/>
  </sheetData>
  <mergeCells count="87">
    <mergeCell ref="B2:P2"/>
    <mergeCell ref="B42:R42"/>
    <mergeCell ref="B44:D44"/>
    <mergeCell ref="G44:K44"/>
    <mergeCell ref="B43:D43"/>
    <mergeCell ref="G43:K43"/>
    <mergeCell ref="L44:O44"/>
    <mergeCell ref="A4:R4"/>
    <mergeCell ref="B6:R6"/>
    <mergeCell ref="J7:K7"/>
    <mergeCell ref="P7:Q7"/>
    <mergeCell ref="A8:A9"/>
    <mergeCell ref="B8:R9"/>
    <mergeCell ref="A43:A46"/>
    <mergeCell ref="B45:F45"/>
    <mergeCell ref="D46:R46"/>
    <mergeCell ref="S39:W39"/>
    <mergeCell ref="D18:E18"/>
    <mergeCell ref="F16:Q16"/>
    <mergeCell ref="D16:E16"/>
    <mergeCell ref="D17:E17"/>
    <mergeCell ref="F17:Q17"/>
    <mergeCell ref="R34:R35"/>
    <mergeCell ref="B37:R37"/>
    <mergeCell ref="B38:R38"/>
    <mergeCell ref="L39:P39"/>
    <mergeCell ref="Q39:R39"/>
    <mergeCell ref="B39:K39"/>
    <mergeCell ref="F23:Q23"/>
    <mergeCell ref="B28:B30"/>
    <mergeCell ref="B31:B33"/>
    <mergeCell ref="B12:B27"/>
    <mergeCell ref="P43:R43"/>
    <mergeCell ref="P44:R44"/>
    <mergeCell ref="D13:E13"/>
    <mergeCell ref="F13:Q13"/>
    <mergeCell ref="D14:E14"/>
    <mergeCell ref="D15:E15"/>
    <mergeCell ref="F15:Q15"/>
    <mergeCell ref="G45:R45"/>
    <mergeCell ref="B40:R40"/>
    <mergeCell ref="E41:R41"/>
    <mergeCell ref="C34:Q35"/>
    <mergeCell ref="C12:C15"/>
    <mergeCell ref="F12:Q12"/>
    <mergeCell ref="F20:Q20"/>
    <mergeCell ref="F14:Q14"/>
    <mergeCell ref="D25:E25"/>
    <mergeCell ref="D23:E23"/>
    <mergeCell ref="F25:Q25"/>
    <mergeCell ref="D22:E22"/>
    <mergeCell ref="F22:Q22"/>
    <mergeCell ref="D20:E20"/>
    <mergeCell ref="F19:Q19"/>
    <mergeCell ref="L43:O43"/>
    <mergeCell ref="A10:D10"/>
    <mergeCell ref="A11:A35"/>
    <mergeCell ref="B11:E11"/>
    <mergeCell ref="F11:Q11"/>
    <mergeCell ref="D21:E21"/>
    <mergeCell ref="F21:Q21"/>
    <mergeCell ref="F18:Q18"/>
    <mergeCell ref="D19:E19"/>
    <mergeCell ref="F24:Q24"/>
    <mergeCell ref="D26:E26"/>
    <mergeCell ref="F26:Q26"/>
    <mergeCell ref="D27:E27"/>
    <mergeCell ref="B34:B35"/>
    <mergeCell ref="D24:E24"/>
    <mergeCell ref="F27:Q27"/>
    <mergeCell ref="F28:Q28"/>
    <mergeCell ref="C7:D7"/>
    <mergeCell ref="F30:Q30"/>
    <mergeCell ref="F31:Q31"/>
    <mergeCell ref="F32:Q32"/>
    <mergeCell ref="F33:Q33"/>
    <mergeCell ref="C29:E29"/>
    <mergeCell ref="C30:E30"/>
    <mergeCell ref="C31:E31"/>
    <mergeCell ref="C32:E32"/>
    <mergeCell ref="C33:E33"/>
    <mergeCell ref="C16:C19"/>
    <mergeCell ref="C20:C23"/>
    <mergeCell ref="C24:C27"/>
    <mergeCell ref="C28:E28"/>
    <mergeCell ref="F29:Q29"/>
    <mergeCell ref="D12:E12"/>
  </mergeCells>
  <phoneticPr fontId="53"/>
  <dataValidations count="2">
    <dataValidation type="whole" allowBlank="1" showInputMessage="1" showErrorMessage="1" sqref="D41">
      <formula1>0</formula1>
      <formula2>0</formula2>
    </dataValidation>
    <dataValidation type="list" allowBlank="1" showInputMessage="1" showErrorMessage="1" sqref="Q39:R39">
      <formula1>"有,無"</formula1>
    </dataValidation>
  </dataValidations>
  <printOptions horizontalCentered="1"/>
  <pageMargins left="0.31496062992125984" right="0.31496062992125984" top="0.31496062992125984" bottom="0.31496062992125984" header="0.31496062992125984" footer="0.31496062992125984"/>
  <pageSetup paperSize="9" scale="77"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B0F0"/>
  </sheetPr>
  <dimension ref="A1:M35"/>
  <sheetViews>
    <sheetView view="pageBreakPreview" zoomScale="85" zoomScaleNormal="100" zoomScaleSheetLayoutView="85" workbookViewId="0">
      <selection activeCell="C14" sqref="C14:E14"/>
    </sheetView>
  </sheetViews>
  <sheetFormatPr defaultRowHeight="13.5"/>
  <cols>
    <col min="1" max="1" width="17.25" style="331" customWidth="1"/>
    <col min="2" max="2" width="27.5" style="331" customWidth="1"/>
    <col min="3" max="3" width="24.75" style="331" customWidth="1"/>
    <col min="4" max="4" width="4.875" style="331" customWidth="1"/>
    <col min="5" max="5" width="1.25" style="331" customWidth="1"/>
    <col min="6" max="6" width="20.125" style="331" customWidth="1"/>
    <col min="7" max="7" width="20.875" style="331" customWidth="1"/>
    <col min="8" max="8" width="21.125" style="331" customWidth="1"/>
    <col min="9" max="9" width="28.5" style="331" customWidth="1"/>
    <col min="10" max="10" width="59.625" style="331" customWidth="1"/>
    <col min="11" max="16384" width="9" style="331"/>
  </cols>
  <sheetData>
    <row r="1" spans="1:13" ht="29.25" customHeight="1" thickBot="1">
      <c r="A1" s="1276"/>
      <c r="B1" s="1276"/>
      <c r="C1" s="1276"/>
      <c r="D1" s="1276"/>
      <c r="E1" s="1276"/>
      <c r="F1" s="1276"/>
      <c r="G1" s="202"/>
      <c r="H1" s="207" t="str">
        <f>CONCATENATE('コース案内（表）'!Q2,'コース案内（表）'!R2)</f>
        <v>A-○○</v>
      </c>
      <c r="I1" s="207"/>
    </row>
    <row r="2" spans="1:13" ht="21" customHeight="1">
      <c r="A2" s="3359" t="s">
        <v>666</v>
      </c>
      <c r="B2" s="3360"/>
      <c r="C2" s="3360"/>
      <c r="D2" s="3360"/>
      <c r="E2" s="3360"/>
      <c r="F2" s="3360"/>
      <c r="G2" s="3360"/>
      <c r="H2" s="3361"/>
      <c r="I2" s="502"/>
    </row>
    <row r="3" spans="1:13" ht="2.25" customHeight="1">
      <c r="A3" s="3362"/>
      <c r="B3" s="3363"/>
      <c r="C3" s="3363"/>
      <c r="D3" s="3363"/>
      <c r="E3" s="3363"/>
      <c r="F3" s="3363"/>
      <c r="G3" s="3363"/>
      <c r="H3" s="3364"/>
      <c r="I3" s="501"/>
    </row>
    <row r="4" spans="1:13" ht="2.25" customHeight="1" thickBot="1">
      <c r="A4" s="600"/>
      <c r="B4" s="501"/>
      <c r="C4" s="501"/>
      <c r="D4" s="501"/>
      <c r="E4" s="501"/>
      <c r="F4" s="501"/>
      <c r="G4" s="501"/>
      <c r="H4" s="601"/>
      <c r="I4" s="501"/>
    </row>
    <row r="5" spans="1:13" ht="88.5" customHeight="1">
      <c r="A5" s="464"/>
      <c r="B5" s="465"/>
      <c r="C5" s="465"/>
      <c r="D5" s="465"/>
      <c r="E5" s="465"/>
      <c r="F5" s="465"/>
      <c r="G5" s="465"/>
      <c r="H5" s="466"/>
      <c r="I5" s="468"/>
      <c r="J5" s="332"/>
    </row>
    <row r="6" spans="1:13" ht="88.5" customHeight="1">
      <c r="A6" s="467"/>
      <c r="B6" s="468"/>
      <c r="C6" s="468"/>
      <c r="D6" s="468"/>
      <c r="E6" s="468"/>
      <c r="F6" s="468"/>
      <c r="G6" s="468"/>
      <c r="H6" s="469"/>
      <c r="I6" s="468"/>
      <c r="J6" s="1584"/>
    </row>
    <row r="7" spans="1:13" ht="88.5" customHeight="1">
      <c r="A7" s="467"/>
      <c r="B7" s="468"/>
      <c r="C7" s="468"/>
      <c r="D7" s="468"/>
      <c r="E7" s="468"/>
      <c r="F7" s="468"/>
      <c r="G7" s="468"/>
      <c r="H7" s="469"/>
      <c r="I7" s="468"/>
      <c r="J7" s="332"/>
    </row>
    <row r="8" spans="1:13" ht="88.5" customHeight="1">
      <c r="A8" s="467"/>
      <c r="B8" s="468"/>
      <c r="C8" s="468"/>
      <c r="D8" s="468"/>
      <c r="E8" s="468"/>
      <c r="F8" s="468"/>
      <c r="G8" s="468"/>
      <c r="H8" s="469"/>
      <c r="I8" s="468"/>
      <c r="J8" s="332"/>
    </row>
    <row r="9" spans="1:13" ht="102.75" customHeight="1">
      <c r="A9" s="467"/>
      <c r="B9" s="468"/>
      <c r="C9" s="468"/>
      <c r="D9" s="468"/>
      <c r="E9" s="468"/>
      <c r="F9" s="468"/>
      <c r="G9" s="468"/>
      <c r="H9" s="469"/>
      <c r="I9" s="468"/>
      <c r="J9" s="332"/>
    </row>
    <row r="10" spans="1:13" ht="120" customHeight="1" thickBot="1">
      <c r="A10" s="467"/>
      <c r="B10" s="468"/>
      <c r="C10" s="1439"/>
      <c r="D10" s="1439"/>
      <c r="E10" s="1439"/>
      <c r="F10" s="468"/>
      <c r="G10" s="468"/>
      <c r="H10" s="469"/>
      <c r="I10" s="468"/>
      <c r="J10" s="332"/>
    </row>
    <row r="11" spans="1:13" ht="36.75" customHeight="1" thickBot="1">
      <c r="A11" s="3379" t="s">
        <v>659</v>
      </c>
      <c r="B11" s="3380"/>
      <c r="C11" s="3381"/>
      <c r="D11" s="3381"/>
      <c r="E11" s="3381"/>
      <c r="F11" s="3380"/>
      <c r="G11" s="1281" t="s">
        <v>658</v>
      </c>
      <c r="H11" s="1277" t="s">
        <v>1098</v>
      </c>
      <c r="I11" s="503"/>
      <c r="J11" s="332"/>
    </row>
    <row r="12" spans="1:13" ht="18.75" customHeight="1">
      <c r="A12" s="3330" t="str">
        <f>IF(様式５!H21="","",様式５!H21)</f>
        <v/>
      </c>
      <c r="B12" s="3331"/>
      <c r="C12" s="3331"/>
      <c r="D12" s="3331"/>
      <c r="E12" s="3331"/>
      <c r="F12" s="483" t="str">
        <f>IF(A12="","",IF(様式５!AH21="","","任意受験"))</f>
        <v/>
      </c>
      <c r="G12" s="1282"/>
      <c r="H12" s="1278"/>
      <c r="I12" s="3312"/>
      <c r="J12" s="3313"/>
      <c r="K12" s="1906"/>
      <c r="L12" s="1906"/>
      <c r="M12" s="1906"/>
    </row>
    <row r="13" spans="1:13" ht="18.75" customHeight="1">
      <c r="A13" s="3332" t="str">
        <f>IF(様式５!H22="","",様式５!H22)</f>
        <v/>
      </c>
      <c r="B13" s="3333"/>
      <c r="C13" s="3333"/>
      <c r="D13" s="3333"/>
      <c r="E13" s="3333"/>
      <c r="F13" s="483" t="str">
        <f>IF(A13="","",IF(様式５!AH22="","","任意受験"))</f>
        <v/>
      </c>
      <c r="G13" s="1282"/>
      <c r="H13" s="1278"/>
      <c r="I13" s="3328"/>
      <c r="J13" s="3329"/>
      <c r="K13" s="332"/>
    </row>
    <row r="14" spans="1:13" ht="18.75" customHeight="1" thickBot="1">
      <c r="A14" s="3334" t="str">
        <f>IF(様式５!H23="","",様式５!H23)</f>
        <v/>
      </c>
      <c r="B14" s="3335"/>
      <c r="C14" s="3335"/>
      <c r="D14" s="3335"/>
      <c r="E14" s="3335"/>
      <c r="F14" s="1280" t="str">
        <f>IF(A14="","",IF(様式５!AH23="","","任意受験"))</f>
        <v/>
      </c>
      <c r="G14" s="1283"/>
      <c r="H14" s="1279"/>
      <c r="I14" s="3314"/>
      <c r="J14" s="3313"/>
      <c r="K14" s="1906"/>
      <c r="L14" s="1906"/>
    </row>
    <row r="15" spans="1:13" s="332" customFormat="1" ht="24.95" customHeight="1" thickBot="1">
      <c r="A15" s="203"/>
      <c r="B15" s="204"/>
      <c r="C15" s="203"/>
      <c r="D15" s="204"/>
      <c r="E15" s="204"/>
      <c r="F15" s="3336" t="s">
        <v>1123</v>
      </c>
      <c r="G15" s="3336"/>
      <c r="H15" s="3336"/>
      <c r="I15" s="30"/>
    </row>
    <row r="16" spans="1:13" ht="25.5" customHeight="1">
      <c r="A16" s="208" t="s">
        <v>247</v>
      </c>
      <c r="B16" s="3326">
        <f>日程!C27</f>
        <v>45471</v>
      </c>
      <c r="C16" s="3327"/>
      <c r="D16" s="3365" t="s">
        <v>248</v>
      </c>
      <c r="E16" s="3318" t="s">
        <v>249</v>
      </c>
      <c r="F16" s="3319"/>
      <c r="G16" s="3319"/>
      <c r="H16" s="3320"/>
      <c r="I16" s="332"/>
    </row>
    <row r="17" spans="1:10" ht="18.75" customHeight="1">
      <c r="A17" s="210" t="s">
        <v>429</v>
      </c>
      <c r="B17" s="3369"/>
      <c r="C17" s="3370"/>
      <c r="D17" s="3366"/>
      <c r="E17" s="3321"/>
      <c r="F17" s="3313"/>
      <c r="G17" s="3313"/>
      <c r="H17" s="3322"/>
      <c r="I17" s="332"/>
    </row>
    <row r="18" spans="1:10" ht="22.5" customHeight="1">
      <c r="A18" s="210" t="s">
        <v>430</v>
      </c>
      <c r="B18" s="3315"/>
      <c r="C18" s="3316"/>
      <c r="D18" s="3367"/>
      <c r="E18" s="3321"/>
      <c r="F18" s="3313"/>
      <c r="G18" s="3313"/>
      <c r="H18" s="3322"/>
      <c r="I18" s="332"/>
    </row>
    <row r="19" spans="1:10" ht="23.25" customHeight="1">
      <c r="A19" s="210" t="s">
        <v>250</v>
      </c>
      <c r="B19" s="3235"/>
      <c r="C19" s="3317"/>
      <c r="D19" s="3367"/>
      <c r="E19" s="3321"/>
      <c r="F19" s="3313"/>
      <c r="G19" s="3313"/>
      <c r="H19" s="3322"/>
      <c r="I19" s="332"/>
    </row>
    <row r="20" spans="1:10" ht="22.5" customHeight="1">
      <c r="A20" s="210" t="s">
        <v>255</v>
      </c>
      <c r="B20" s="3371">
        <f>日程!C30</f>
        <v>45477</v>
      </c>
      <c r="C20" s="3372"/>
      <c r="D20" s="3367"/>
      <c r="E20" s="3321"/>
      <c r="F20" s="3313"/>
      <c r="G20" s="3313"/>
      <c r="H20" s="3322"/>
      <c r="I20" s="332"/>
    </row>
    <row r="21" spans="1:10" ht="22.5" customHeight="1">
      <c r="A21" s="210" t="s">
        <v>88</v>
      </c>
      <c r="B21" s="3373" t="str">
        <f>IF(AND(様式５!L13="",様式５!R13=""),"面接",IF(AND(様式５!L13="✔",様式５!R13=""),"面接、筆記試験",IF(AND(様式５!L13="",様式５!R13="✔"),様式５!BR11,様式５!BS11)))</f>
        <v>面接</v>
      </c>
      <c r="C21" s="3374"/>
      <c r="D21" s="3367"/>
      <c r="E21" s="3321"/>
      <c r="F21" s="3313"/>
      <c r="G21" s="3313"/>
      <c r="H21" s="3322"/>
      <c r="I21" s="332"/>
    </row>
    <row r="22" spans="1:10" ht="37.5" customHeight="1">
      <c r="A22" s="210" t="s">
        <v>251</v>
      </c>
      <c r="B22" s="3375" t="s">
        <v>417</v>
      </c>
      <c r="C22" s="3376"/>
      <c r="D22" s="3367"/>
      <c r="E22" s="3321"/>
      <c r="F22" s="3313"/>
      <c r="G22" s="3313"/>
      <c r="H22" s="3322"/>
      <c r="I22" s="332"/>
    </row>
    <row r="23" spans="1:10" ht="24.75" customHeight="1" thickBot="1">
      <c r="A23" s="211" t="s">
        <v>252</v>
      </c>
      <c r="B23" s="3377"/>
      <c r="C23" s="3378"/>
      <c r="D23" s="3368"/>
      <c r="E23" s="3323"/>
      <c r="F23" s="3324"/>
      <c r="G23" s="3324"/>
      <c r="H23" s="3325"/>
      <c r="I23" s="332"/>
    </row>
    <row r="24" spans="1:10" ht="13.5" customHeight="1" thickBot="1">
      <c r="A24" s="196"/>
      <c r="B24" s="37"/>
      <c r="C24" s="37"/>
      <c r="D24" s="37"/>
      <c r="E24" s="37"/>
      <c r="F24" s="37"/>
      <c r="G24" s="37"/>
      <c r="H24" s="37"/>
      <c r="I24" s="37"/>
    </row>
    <row r="25" spans="1:10" ht="27" customHeight="1">
      <c r="A25" s="208" t="s">
        <v>269</v>
      </c>
      <c r="B25" s="3357" t="str">
        <f>IF(様式1!F39="","",様式1!F39)</f>
        <v/>
      </c>
      <c r="C25" s="3358"/>
      <c r="D25" s="3348" t="s">
        <v>418</v>
      </c>
      <c r="E25" s="3351" t="s">
        <v>249</v>
      </c>
      <c r="F25" s="3351"/>
      <c r="G25" s="3351"/>
      <c r="H25" s="3352"/>
      <c r="I25" s="504"/>
    </row>
    <row r="26" spans="1:10" ht="22.5" customHeight="1">
      <c r="A26" s="3339" t="s">
        <v>256</v>
      </c>
      <c r="B26" s="350" t="str">
        <f>"〒"&amp;様式4!C22</f>
        <v>〒</v>
      </c>
      <c r="C26" s="482"/>
      <c r="D26" s="3349"/>
      <c r="E26" s="3353"/>
      <c r="F26" s="3353"/>
      <c r="G26" s="3353"/>
      <c r="H26" s="3354"/>
      <c r="I26" s="505"/>
      <c r="J26" s="332"/>
    </row>
    <row r="27" spans="1:10" ht="18" customHeight="1">
      <c r="A27" s="3340"/>
      <c r="B27" s="3346" t="str">
        <f xml:space="preserve"> IF(様式1!H40= "","",様式1!H40&amp;様式1!H41)</f>
        <v/>
      </c>
      <c r="C27" s="3347"/>
      <c r="D27" s="3349"/>
      <c r="E27" s="3353"/>
      <c r="F27" s="3353"/>
      <c r="G27" s="3353"/>
      <c r="H27" s="3354"/>
      <c r="I27" s="506"/>
      <c r="J27" s="332"/>
    </row>
    <row r="28" spans="1:10" ht="30" customHeight="1">
      <c r="A28" s="209" t="s">
        <v>257</v>
      </c>
      <c r="B28" s="3345"/>
      <c r="C28" s="2193"/>
      <c r="D28" s="3349"/>
      <c r="E28" s="3353"/>
      <c r="F28" s="3353"/>
      <c r="G28" s="3353"/>
      <c r="H28" s="3354"/>
      <c r="I28" s="500"/>
    </row>
    <row r="29" spans="1:10" ht="30" customHeight="1">
      <c r="A29" s="210" t="s">
        <v>253</v>
      </c>
      <c r="B29" s="3341" t="str">
        <f xml:space="preserve"> IF(様式4!E41= "","",様式4!E41)</f>
        <v/>
      </c>
      <c r="C29" s="3342"/>
      <c r="D29" s="3349"/>
      <c r="E29" s="3353"/>
      <c r="F29" s="3353"/>
      <c r="G29" s="3353"/>
      <c r="H29" s="3354"/>
      <c r="I29" s="500"/>
    </row>
    <row r="30" spans="1:10" ht="27" customHeight="1">
      <c r="A30" s="210" t="s">
        <v>419</v>
      </c>
      <c r="B30" s="1996"/>
      <c r="C30" s="3342"/>
      <c r="D30" s="3349"/>
      <c r="E30" s="3353"/>
      <c r="F30" s="3353"/>
      <c r="G30" s="3353"/>
      <c r="H30" s="3354"/>
      <c r="I30" s="500"/>
    </row>
    <row r="31" spans="1:10" ht="25.5" customHeight="1">
      <c r="A31" s="210" t="s">
        <v>254</v>
      </c>
      <c r="B31" s="1996"/>
      <c r="C31" s="3342"/>
      <c r="D31" s="3349"/>
      <c r="E31" s="3353"/>
      <c r="F31" s="3353"/>
      <c r="G31" s="3353"/>
      <c r="H31" s="3354"/>
      <c r="I31" s="500"/>
    </row>
    <row r="32" spans="1:10" ht="27.75" customHeight="1" thickBot="1">
      <c r="A32" s="211" t="s">
        <v>252</v>
      </c>
      <c r="B32" s="3343" t="str">
        <f>IF(様式4!G24="","",様式4!G24)</f>
        <v/>
      </c>
      <c r="C32" s="3344"/>
      <c r="D32" s="3350"/>
      <c r="E32" s="3355"/>
      <c r="F32" s="3355"/>
      <c r="G32" s="3355"/>
      <c r="H32" s="3356"/>
      <c r="I32" s="500"/>
    </row>
    <row r="33" spans="1:13" ht="39" customHeight="1">
      <c r="A33" s="3337" t="s">
        <v>989</v>
      </c>
      <c r="B33" s="3338"/>
      <c r="C33" s="3338"/>
      <c r="D33" s="3338"/>
      <c r="E33" s="3338"/>
      <c r="F33" s="3338"/>
      <c r="G33" s="3338"/>
      <c r="H33" s="3338"/>
      <c r="I33" s="507"/>
      <c r="J33"/>
      <c r="K33"/>
      <c r="L33"/>
      <c r="M33"/>
    </row>
    <row r="34" spans="1:13">
      <c r="I34" s="1266"/>
      <c r="J34" s="1263"/>
      <c r="K34"/>
      <c r="L34"/>
      <c r="M34"/>
    </row>
    <row r="35" spans="1:13" ht="42.75" customHeight="1">
      <c r="I35" s="1267"/>
      <c r="J35" s="1263"/>
      <c r="K35"/>
      <c r="L35"/>
      <c r="M35"/>
    </row>
  </sheetData>
  <mergeCells count="31">
    <mergeCell ref="A2:H2"/>
    <mergeCell ref="A3:H3"/>
    <mergeCell ref="D16:D23"/>
    <mergeCell ref="B17:C17"/>
    <mergeCell ref="B20:C20"/>
    <mergeCell ref="B21:C21"/>
    <mergeCell ref="B22:C22"/>
    <mergeCell ref="B23:C23"/>
    <mergeCell ref="A11:F11"/>
    <mergeCell ref="A33:H33"/>
    <mergeCell ref="A26:A27"/>
    <mergeCell ref="B29:C29"/>
    <mergeCell ref="B30:C30"/>
    <mergeCell ref="B31:C31"/>
    <mergeCell ref="B32:C32"/>
    <mergeCell ref="B28:C28"/>
    <mergeCell ref="B27:C27"/>
    <mergeCell ref="D25:D32"/>
    <mergeCell ref="E25:H32"/>
    <mergeCell ref="B25:C25"/>
    <mergeCell ref="I12:M12"/>
    <mergeCell ref="I14:L14"/>
    <mergeCell ref="B18:C18"/>
    <mergeCell ref="B19:C19"/>
    <mergeCell ref="E16:H23"/>
    <mergeCell ref="B16:C16"/>
    <mergeCell ref="I13:J13"/>
    <mergeCell ref="A12:E12"/>
    <mergeCell ref="A13:E13"/>
    <mergeCell ref="A14:E14"/>
    <mergeCell ref="F15:H15"/>
  </mergeCells>
  <phoneticPr fontId="53"/>
  <dataValidations count="2">
    <dataValidation type="list" errorStyle="information" allowBlank="1" showInputMessage="1" showErrorMessage="1" sqref="B18">
      <formula1>"上記に必ず予約の電話をしてください。選考時間は予約時にお知らせします。"</formula1>
    </dataValidation>
    <dataValidation type="custom" imeMode="off" allowBlank="1" showInputMessage="1" showErrorMessage="1" error="数値で入力してください。（円は不要です）" sqref="H12:H14">
      <formula1>ISNUMBER(H12)</formula1>
    </dataValidation>
  </dataValidations>
  <printOptions horizontalCentered="1"/>
  <pageMargins left="0.31496062992125984" right="0.31496062992125984" top="0.31496062992125984" bottom="0.31496062992125984" header="0.31496062992125984" footer="0.31496062992125984"/>
  <pageSetup paperSize="9" scale="72"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M43"/>
  <sheetViews>
    <sheetView view="pageBreakPreview" zoomScale="90" zoomScaleNormal="100" zoomScaleSheetLayoutView="90" workbookViewId="0">
      <selection activeCell="C14" sqref="C14:E14"/>
    </sheetView>
  </sheetViews>
  <sheetFormatPr defaultRowHeight="13.5"/>
  <cols>
    <col min="1" max="1" width="17.25" style="856" customWidth="1"/>
    <col min="2" max="2" width="27.5" style="856" customWidth="1"/>
    <col min="3" max="3" width="24.75" style="856" customWidth="1"/>
    <col min="4" max="4" width="4.875" style="856" customWidth="1"/>
    <col min="5" max="5" width="21.125" style="856" customWidth="1"/>
    <col min="6" max="6" width="5.625" style="856" customWidth="1"/>
    <col min="7" max="7" width="20.75" style="856" customWidth="1"/>
    <col min="8" max="8" width="16" style="856" customWidth="1"/>
    <col min="9" max="9" width="28.5" style="856" customWidth="1"/>
    <col min="10" max="10" width="59.625" style="856" customWidth="1"/>
    <col min="11" max="16384" width="9" style="856"/>
  </cols>
  <sheetData>
    <row r="1" spans="1:13" ht="29.25" customHeight="1" thickBot="1">
      <c r="A1" s="3391"/>
      <c r="B1" s="3391"/>
      <c r="C1" s="3391"/>
      <c r="D1" s="3391"/>
      <c r="E1" s="3391"/>
      <c r="F1" s="3391"/>
      <c r="G1" s="202"/>
      <c r="H1" s="207" t="str">
        <f>CONCATENATE('コース案内（表）'!Q2,'コース案内（表）'!R2)</f>
        <v>A-○○</v>
      </c>
      <c r="I1" s="207"/>
    </row>
    <row r="2" spans="1:13" ht="21" customHeight="1">
      <c r="A2" s="3359" t="s">
        <v>666</v>
      </c>
      <c r="B2" s="3360"/>
      <c r="C2" s="3360"/>
      <c r="D2" s="3360"/>
      <c r="E2" s="3360"/>
      <c r="F2" s="3360"/>
      <c r="G2" s="3360"/>
      <c r="H2" s="3361"/>
      <c r="I2" s="502"/>
    </row>
    <row r="3" spans="1:13" ht="2.25" customHeight="1">
      <c r="A3" s="3362"/>
      <c r="B3" s="3363"/>
      <c r="C3" s="3363"/>
      <c r="D3" s="3363"/>
      <c r="E3" s="3363"/>
      <c r="F3" s="3363"/>
      <c r="G3" s="3363"/>
      <c r="H3" s="3364"/>
      <c r="I3" s="858"/>
    </row>
    <row r="4" spans="1:13" ht="2.25" customHeight="1" thickBot="1">
      <c r="A4" s="857"/>
      <c r="B4" s="858"/>
      <c r="C4" s="858"/>
      <c r="D4" s="858"/>
      <c r="E4" s="858"/>
      <c r="F4" s="858"/>
      <c r="G4" s="858"/>
      <c r="H4" s="859"/>
      <c r="I4" s="858"/>
    </row>
    <row r="5" spans="1:13" ht="88.5" customHeight="1">
      <c r="A5" s="464"/>
      <c r="B5" s="465"/>
      <c r="C5" s="465"/>
      <c r="D5" s="465"/>
      <c r="E5" s="465"/>
      <c r="F5" s="465"/>
      <c r="G5" s="465"/>
      <c r="H5" s="466"/>
      <c r="I5" s="468"/>
      <c r="J5" s="861"/>
    </row>
    <row r="6" spans="1:13" ht="88.5" customHeight="1">
      <c r="A6" s="467"/>
      <c r="B6" s="468"/>
      <c r="C6" s="468"/>
      <c r="D6" s="468"/>
      <c r="E6" s="468"/>
      <c r="F6" s="468"/>
      <c r="G6" s="468"/>
      <c r="H6" s="469"/>
      <c r="I6" s="468"/>
      <c r="J6" s="861"/>
    </row>
    <row r="7" spans="1:13" ht="88.5" customHeight="1">
      <c r="A7" s="467"/>
      <c r="B7" s="468"/>
      <c r="C7" s="468"/>
      <c r="D7" s="468"/>
      <c r="E7" s="468"/>
      <c r="F7" s="468"/>
      <c r="G7" s="468"/>
      <c r="H7" s="469"/>
      <c r="I7" s="468"/>
      <c r="J7" s="861"/>
    </row>
    <row r="8" spans="1:13" ht="88.5" customHeight="1">
      <c r="A8" s="467"/>
      <c r="B8" s="468"/>
      <c r="C8" s="468"/>
      <c r="D8" s="468"/>
      <c r="E8" s="468"/>
      <c r="F8" s="468"/>
      <c r="G8" s="468"/>
      <c r="H8" s="469"/>
      <c r="I8" s="468"/>
      <c r="J8" s="861"/>
    </row>
    <row r="9" spans="1:13" ht="90" customHeight="1">
      <c r="A9" s="467"/>
      <c r="B9" s="468"/>
      <c r="C9" s="468"/>
      <c r="D9" s="468"/>
      <c r="E9" s="468"/>
      <c r="F9" s="468"/>
      <c r="G9" s="468"/>
      <c r="H9" s="469"/>
      <c r="I9" s="468"/>
      <c r="J9" s="861"/>
    </row>
    <row r="10" spans="1:13" ht="69.95" customHeight="1" thickBot="1">
      <c r="A10" s="467"/>
      <c r="B10" s="468"/>
      <c r="C10" s="1439"/>
      <c r="D10" s="1439"/>
      <c r="E10" s="1439"/>
      <c r="F10" s="468"/>
      <c r="G10" s="468"/>
      <c r="H10" s="469"/>
      <c r="I10" s="468"/>
      <c r="J10" s="861"/>
    </row>
    <row r="11" spans="1:13" s="1270" customFormat="1" ht="36.75" customHeight="1" thickBot="1">
      <c r="A11" s="3379" t="s">
        <v>659</v>
      </c>
      <c r="B11" s="3380"/>
      <c r="C11" s="3381"/>
      <c r="D11" s="3381"/>
      <c r="E11" s="3381"/>
      <c r="F11" s="3380"/>
      <c r="G11" s="1281" t="s">
        <v>658</v>
      </c>
      <c r="H11" s="1277" t="s">
        <v>1098</v>
      </c>
      <c r="I11" s="503"/>
      <c r="J11" s="1271"/>
    </row>
    <row r="12" spans="1:13" s="1270" customFormat="1" ht="18.75" customHeight="1">
      <c r="A12" s="3330" t="str">
        <f>IF(様式５!H21="","",様式５!H21)</f>
        <v/>
      </c>
      <c r="B12" s="3331"/>
      <c r="C12" s="3331"/>
      <c r="D12" s="3331"/>
      <c r="E12" s="3382" t="str">
        <f>IF(A12="","",IF(様式５!AH21="","","任意受験"))</f>
        <v/>
      </c>
      <c r="F12" s="3383"/>
      <c r="G12" s="1282"/>
      <c r="H12" s="1278"/>
      <c r="I12" s="3312"/>
      <c r="J12" s="3313"/>
      <c r="K12" s="1906"/>
      <c r="L12" s="1906"/>
      <c r="M12" s="1906"/>
    </row>
    <row r="13" spans="1:13" s="1270" customFormat="1" ht="18.75" customHeight="1">
      <c r="A13" s="3332" t="str">
        <f>IF(様式５!H22="","",様式５!H22)</f>
        <v/>
      </c>
      <c r="B13" s="3333"/>
      <c r="C13" s="3333"/>
      <c r="D13" s="3333"/>
      <c r="E13" s="3384" t="str">
        <f>IF(A13="","",IF(様式５!AH22="","","任意受験"))</f>
        <v/>
      </c>
      <c r="F13" s="3385"/>
      <c r="G13" s="1282"/>
      <c r="H13" s="1278"/>
      <c r="I13" s="3328"/>
      <c r="J13" s="3329"/>
      <c r="K13" s="1271"/>
    </row>
    <row r="14" spans="1:13" s="1270" customFormat="1" ht="18.75" customHeight="1" thickBot="1">
      <c r="A14" s="3334" t="str">
        <f>IF(様式５!H23="","",様式５!H23)</f>
        <v/>
      </c>
      <c r="B14" s="3335"/>
      <c r="C14" s="3335"/>
      <c r="D14" s="3335"/>
      <c r="E14" s="3386" t="str">
        <f>IF(A14="","",IF(様式５!AH23="","","任意受験"))</f>
        <v/>
      </c>
      <c r="F14" s="3387"/>
      <c r="G14" s="1283"/>
      <c r="H14" s="1279"/>
      <c r="I14" s="3314"/>
      <c r="J14" s="3313"/>
      <c r="K14" s="1906"/>
      <c r="L14" s="1906"/>
    </row>
    <row r="15" spans="1:13" s="861" customFormat="1" ht="24.95" customHeight="1" thickBot="1">
      <c r="A15" s="203"/>
      <c r="B15" s="204"/>
      <c r="C15" s="203"/>
      <c r="D15" s="204"/>
      <c r="E15" s="204"/>
      <c r="F15" s="203" t="s">
        <v>1123</v>
      </c>
      <c r="G15" s="204"/>
      <c r="H15" s="862"/>
      <c r="I15" s="862"/>
    </row>
    <row r="16" spans="1:13" ht="21.95" customHeight="1">
      <c r="A16" s="208" t="s">
        <v>247</v>
      </c>
      <c r="B16" s="3326">
        <f>日程!C27</f>
        <v>45471</v>
      </c>
      <c r="C16" s="3327"/>
      <c r="D16" s="3365" t="s">
        <v>248</v>
      </c>
      <c r="E16" s="3318" t="s">
        <v>249</v>
      </c>
      <c r="F16" s="3319"/>
      <c r="G16" s="3319"/>
      <c r="H16" s="3320"/>
      <c r="I16" s="861"/>
    </row>
    <row r="17" spans="1:10" ht="21.95" customHeight="1">
      <c r="A17" s="210" t="s">
        <v>429</v>
      </c>
      <c r="B17" s="3369"/>
      <c r="C17" s="3317"/>
      <c r="D17" s="3366"/>
      <c r="E17" s="3321"/>
      <c r="F17" s="3313"/>
      <c r="G17" s="3313"/>
      <c r="H17" s="3322"/>
      <c r="I17" s="861"/>
    </row>
    <row r="18" spans="1:10" ht="21.95" customHeight="1">
      <c r="A18" s="210" t="s">
        <v>232</v>
      </c>
      <c r="B18" s="3315"/>
      <c r="C18" s="3316"/>
      <c r="D18" s="3367"/>
      <c r="E18" s="3321"/>
      <c r="F18" s="3313"/>
      <c r="G18" s="3313"/>
      <c r="H18" s="3322"/>
      <c r="I18" s="861"/>
    </row>
    <row r="19" spans="1:10" ht="21.95" customHeight="1">
      <c r="A19" s="210" t="s">
        <v>250</v>
      </c>
      <c r="B19" s="3235"/>
      <c r="C19" s="3317"/>
      <c r="D19" s="3367"/>
      <c r="E19" s="3321"/>
      <c r="F19" s="3313"/>
      <c r="G19" s="3313"/>
      <c r="H19" s="3322"/>
      <c r="I19" s="861"/>
    </row>
    <row r="20" spans="1:10" ht="21.95" customHeight="1">
      <c r="A20" s="210" t="s">
        <v>255</v>
      </c>
      <c r="B20" s="3371">
        <f>日程!C30</f>
        <v>45477</v>
      </c>
      <c r="C20" s="3372"/>
      <c r="D20" s="3367"/>
      <c r="E20" s="3321"/>
      <c r="F20" s="3313"/>
      <c r="G20" s="3313"/>
      <c r="H20" s="3322"/>
      <c r="I20" s="861"/>
    </row>
    <row r="21" spans="1:10" ht="21.95" customHeight="1">
      <c r="A21" s="210" t="s">
        <v>88</v>
      </c>
      <c r="B21" s="3373" t="str">
        <f>IF(AND(様式５!L13="",様式５!R13=""),"面接",IF(AND(様式５!L13="✔",様式５!R13=""),"面接、筆記試験",IF(AND(様式５!L13="",様式５!R13="✔"),様式５!BR11,様式５!BS11)))</f>
        <v>面接</v>
      </c>
      <c r="C21" s="3374"/>
      <c r="D21" s="3367"/>
      <c r="E21" s="3321"/>
      <c r="F21" s="3313"/>
      <c r="G21" s="3313"/>
      <c r="H21" s="3322"/>
      <c r="I21" s="861"/>
    </row>
    <row r="22" spans="1:10" ht="21.95" customHeight="1">
      <c r="A22" s="210" t="s">
        <v>251</v>
      </c>
      <c r="B22" s="3375" t="s">
        <v>417</v>
      </c>
      <c r="C22" s="3376"/>
      <c r="D22" s="3367"/>
      <c r="E22" s="3321"/>
      <c r="F22" s="3313"/>
      <c r="G22" s="3313"/>
      <c r="H22" s="3322"/>
      <c r="I22" s="861"/>
    </row>
    <row r="23" spans="1:10" ht="21.95" customHeight="1" thickBot="1">
      <c r="A23" s="211" t="s">
        <v>252</v>
      </c>
      <c r="B23" s="3377"/>
      <c r="C23" s="3378"/>
      <c r="D23" s="3368"/>
      <c r="E23" s="3323"/>
      <c r="F23" s="3324"/>
      <c r="G23" s="3324"/>
      <c r="H23" s="3325"/>
      <c r="I23" s="861"/>
    </row>
    <row r="24" spans="1:10" ht="9.9499999999999993" customHeight="1" thickBot="1">
      <c r="A24" s="196"/>
      <c r="B24" s="37"/>
      <c r="C24" s="37"/>
      <c r="D24" s="37"/>
      <c r="E24" s="37"/>
      <c r="F24" s="37"/>
      <c r="G24" s="37"/>
      <c r="H24" s="37"/>
      <c r="I24" s="37"/>
    </row>
    <row r="25" spans="1:10" ht="21.95" customHeight="1">
      <c r="A25" s="208" t="s">
        <v>269</v>
      </c>
      <c r="B25" s="3357" t="str">
        <f>IF(様式1!F39="","",様式1!F39)</f>
        <v/>
      </c>
      <c r="C25" s="3358"/>
      <c r="D25" s="3348" t="s">
        <v>418</v>
      </c>
      <c r="E25" s="3351" t="s">
        <v>249</v>
      </c>
      <c r="F25" s="3351"/>
      <c r="G25" s="3351"/>
      <c r="H25" s="3352"/>
      <c r="I25" s="504"/>
    </row>
    <row r="26" spans="1:10" ht="18" customHeight="1">
      <c r="A26" s="3339" t="s">
        <v>256</v>
      </c>
      <c r="B26" s="350" t="str">
        <f>"〒"&amp;様式4!C22</f>
        <v>〒</v>
      </c>
      <c r="C26" s="482"/>
      <c r="D26" s="3349"/>
      <c r="E26" s="3353"/>
      <c r="F26" s="3353"/>
      <c r="G26" s="3353"/>
      <c r="H26" s="3354"/>
      <c r="I26" s="505"/>
      <c r="J26" s="861"/>
    </row>
    <row r="27" spans="1:10" ht="18" customHeight="1">
      <c r="A27" s="3340"/>
      <c r="B27" s="3346" t="str">
        <f xml:space="preserve"> IF(様式1!H40= "","",様式1!H40&amp;様式1!H41)</f>
        <v/>
      </c>
      <c r="C27" s="3347"/>
      <c r="D27" s="3349"/>
      <c r="E27" s="3353"/>
      <c r="F27" s="3353"/>
      <c r="G27" s="3353"/>
      <c r="H27" s="3354"/>
      <c r="I27" s="506"/>
      <c r="J27" s="861"/>
    </row>
    <row r="28" spans="1:10" ht="21.95" customHeight="1">
      <c r="A28" s="877" t="s">
        <v>922</v>
      </c>
      <c r="B28" s="3345"/>
      <c r="C28" s="2193"/>
      <c r="D28" s="3349"/>
      <c r="E28" s="3353"/>
      <c r="F28" s="3353"/>
      <c r="G28" s="3353"/>
      <c r="H28" s="3354"/>
      <c r="I28" s="500"/>
    </row>
    <row r="29" spans="1:10" ht="21.95" customHeight="1">
      <c r="A29" s="210" t="s">
        <v>253</v>
      </c>
      <c r="B29" s="3388" t="str">
        <f xml:space="preserve"> IF(様式4!E41= "","",様式4!E41)</f>
        <v/>
      </c>
      <c r="C29" s="2140"/>
      <c r="D29" s="3349"/>
      <c r="E29" s="3353"/>
      <c r="F29" s="3353"/>
      <c r="G29" s="3353"/>
      <c r="H29" s="3354"/>
      <c r="I29" s="500"/>
    </row>
    <row r="30" spans="1:10" ht="21.95" customHeight="1">
      <c r="A30" s="210" t="s">
        <v>419</v>
      </c>
      <c r="B30" s="2139"/>
      <c r="C30" s="2140"/>
      <c r="D30" s="3349"/>
      <c r="E30" s="3353"/>
      <c r="F30" s="3353"/>
      <c r="G30" s="3353"/>
      <c r="H30" s="3354"/>
      <c r="I30" s="500"/>
    </row>
    <row r="31" spans="1:10" ht="21.95" customHeight="1">
      <c r="A31" s="210" t="s">
        <v>254</v>
      </c>
      <c r="B31" s="2139"/>
      <c r="C31" s="2140"/>
      <c r="D31" s="3349"/>
      <c r="E31" s="3353"/>
      <c r="F31" s="3353"/>
      <c r="G31" s="3353"/>
      <c r="H31" s="3354"/>
      <c r="I31" s="500"/>
    </row>
    <row r="32" spans="1:10" ht="21.95" customHeight="1" thickBot="1">
      <c r="A32" s="211" t="s">
        <v>252</v>
      </c>
      <c r="B32" s="3389" t="str">
        <f>IF(様式4!G24="","",様式4!G24)</f>
        <v/>
      </c>
      <c r="C32" s="3390"/>
      <c r="D32" s="3350"/>
      <c r="E32" s="3355"/>
      <c r="F32" s="3355"/>
      <c r="G32" s="3355"/>
      <c r="H32" s="3356"/>
      <c r="I32" s="500"/>
    </row>
    <row r="33" spans="1:13" ht="9.9499999999999993" customHeight="1" thickBot="1">
      <c r="A33" s="863"/>
      <c r="B33" s="55"/>
      <c r="C33" s="500"/>
      <c r="D33" s="864"/>
      <c r="E33" s="860"/>
      <c r="F33" s="860"/>
      <c r="G33" s="860"/>
      <c r="H33" s="860"/>
      <c r="I33" s="500"/>
    </row>
    <row r="34" spans="1:13" ht="21.95" customHeight="1">
      <c r="A34" s="208" t="s">
        <v>901</v>
      </c>
      <c r="B34" s="3357"/>
      <c r="C34" s="3358"/>
      <c r="D34" s="3348" t="s">
        <v>418</v>
      </c>
      <c r="E34" s="3351" t="s">
        <v>249</v>
      </c>
      <c r="F34" s="3351"/>
      <c r="G34" s="3351"/>
      <c r="H34" s="3352"/>
      <c r="I34" s="500"/>
    </row>
    <row r="35" spans="1:13" ht="18" customHeight="1">
      <c r="A35" s="3339" t="s">
        <v>902</v>
      </c>
      <c r="B35" s="350" t="str">
        <f>"〒"</f>
        <v>〒</v>
      </c>
      <c r="C35" s="482"/>
      <c r="D35" s="3349"/>
      <c r="E35" s="3353"/>
      <c r="F35" s="3353"/>
      <c r="G35" s="3353"/>
      <c r="H35" s="3354"/>
      <c r="I35" s="500"/>
    </row>
    <row r="36" spans="1:13" ht="18" customHeight="1">
      <c r="A36" s="3340"/>
      <c r="B36" s="3346"/>
      <c r="C36" s="3347"/>
      <c r="D36" s="3349"/>
      <c r="E36" s="3353"/>
      <c r="F36" s="3353"/>
      <c r="G36" s="3353"/>
      <c r="H36" s="3354"/>
      <c r="I36" s="500"/>
    </row>
    <row r="37" spans="1:13" ht="21.95" customHeight="1">
      <c r="A37" s="877" t="s">
        <v>922</v>
      </c>
      <c r="B37" s="3345"/>
      <c r="C37" s="2193"/>
      <c r="D37" s="3349"/>
      <c r="E37" s="3353"/>
      <c r="F37" s="3353"/>
      <c r="G37" s="3353"/>
      <c r="H37" s="3354"/>
      <c r="I37" s="500"/>
    </row>
    <row r="38" spans="1:13" ht="21.95" customHeight="1">
      <c r="A38" s="210" t="s">
        <v>254</v>
      </c>
      <c r="B38" s="3388"/>
      <c r="C38" s="2140"/>
      <c r="D38" s="3349"/>
      <c r="E38" s="3353"/>
      <c r="F38" s="3353"/>
      <c r="G38" s="3353"/>
      <c r="H38" s="3354"/>
      <c r="I38" s="500"/>
    </row>
    <row r="39" spans="1:13" ht="21.95" customHeight="1">
      <c r="A39" s="877" t="s">
        <v>923</v>
      </c>
      <c r="B39" s="2139"/>
      <c r="C39" s="2140"/>
      <c r="D39" s="3349"/>
      <c r="E39" s="3353"/>
      <c r="F39" s="3353"/>
      <c r="G39" s="3353"/>
      <c r="H39" s="3354"/>
      <c r="I39" s="500"/>
    </row>
    <row r="40" spans="1:13" ht="21.95" customHeight="1" thickBot="1">
      <c r="A40" s="211" t="s">
        <v>252</v>
      </c>
      <c r="B40" s="3389"/>
      <c r="C40" s="3390"/>
      <c r="D40" s="3350"/>
      <c r="E40" s="3355"/>
      <c r="F40" s="3355"/>
      <c r="G40" s="3355"/>
      <c r="H40" s="3356"/>
      <c r="I40" s="500"/>
    </row>
    <row r="41" spans="1:13" ht="35.1" customHeight="1">
      <c r="A41" s="3392" t="s">
        <v>989</v>
      </c>
      <c r="B41" s="3393"/>
      <c r="C41" s="3393"/>
      <c r="D41" s="3393"/>
      <c r="E41" s="3393"/>
      <c r="F41" s="3393"/>
      <c r="G41" s="3393"/>
      <c r="H41" s="3393"/>
      <c r="I41" s="507"/>
      <c r="J41"/>
      <c r="K41"/>
      <c r="L41"/>
      <c r="M41"/>
    </row>
    <row r="42" spans="1:13">
      <c r="I42" s="1264"/>
      <c r="K42"/>
      <c r="L42"/>
      <c r="M42"/>
    </row>
    <row r="43" spans="1:13" ht="42.75" customHeight="1">
      <c r="I43" s="1265"/>
      <c r="K43"/>
      <c r="L43"/>
      <c r="M43"/>
    </row>
  </sheetData>
  <mergeCells count="43">
    <mergeCell ref="A1:F1"/>
    <mergeCell ref="B40:C40"/>
    <mergeCell ref="A41:H41"/>
    <mergeCell ref="B34:C34"/>
    <mergeCell ref="D34:D40"/>
    <mergeCell ref="E34:H40"/>
    <mergeCell ref="A35:A36"/>
    <mergeCell ref="B36:C36"/>
    <mergeCell ref="B37:C37"/>
    <mergeCell ref="B38:C38"/>
    <mergeCell ref="B39:C39"/>
    <mergeCell ref="B25:C25"/>
    <mergeCell ref="D25:D32"/>
    <mergeCell ref="E25:H32"/>
    <mergeCell ref="A26:A27"/>
    <mergeCell ref="B27:C27"/>
    <mergeCell ref="B28:C28"/>
    <mergeCell ref="B29:C29"/>
    <mergeCell ref="B30:C30"/>
    <mergeCell ref="B31:C31"/>
    <mergeCell ref="B32:C32"/>
    <mergeCell ref="B16:C16"/>
    <mergeCell ref="D16:D23"/>
    <mergeCell ref="E16:H23"/>
    <mergeCell ref="B17:C17"/>
    <mergeCell ref="B18:C18"/>
    <mergeCell ref="B19:C19"/>
    <mergeCell ref="B20:C20"/>
    <mergeCell ref="B21:C21"/>
    <mergeCell ref="B22:C22"/>
    <mergeCell ref="B23:C23"/>
    <mergeCell ref="I12:M12"/>
    <mergeCell ref="I14:L14"/>
    <mergeCell ref="A2:H2"/>
    <mergeCell ref="A3:H3"/>
    <mergeCell ref="A11:F11"/>
    <mergeCell ref="I13:J13"/>
    <mergeCell ref="A12:D12"/>
    <mergeCell ref="A13:D13"/>
    <mergeCell ref="A14:D14"/>
    <mergeCell ref="E12:F12"/>
    <mergeCell ref="E13:F13"/>
    <mergeCell ref="E14:F14"/>
  </mergeCells>
  <phoneticPr fontId="53"/>
  <dataValidations count="3">
    <dataValidation type="whole" allowBlank="1" showInputMessage="1" showErrorMessage="1" sqref="B20:C20 B16:C16">
      <formula1>0</formula1>
      <formula2>0</formula2>
    </dataValidation>
    <dataValidation type="custom" imeMode="off" allowBlank="1" showInputMessage="1" showErrorMessage="1" error="数値で入力してください。（円は不要です）" sqref="H12:H14">
      <formula1>ISNUMBER(H12)</formula1>
    </dataValidation>
    <dataValidation type="list" errorStyle="information" allowBlank="1" showInputMessage="1" showErrorMessage="1" sqref="B18">
      <formula1>"上記に必ず予約の電話をしてください。選考時間は予約時にお知らせします。"</formula1>
    </dataValidation>
  </dataValidations>
  <hyperlinks>
    <hyperlink ref="I13" r:id="rId1" display="http://course.jeed.or.jp/onestop/"/>
  </hyperlinks>
  <printOptions horizontalCentered="1"/>
  <pageMargins left="0.31496062992125984" right="0.31496062992125984" top="0.31496062992125984" bottom="0.31496062992125984" header="0.31496062992125984" footer="0.31496062992125984"/>
  <pageSetup paperSize="9" scale="71" orientation="portrait"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pageSetUpPr fitToPage="1"/>
  </sheetPr>
  <dimension ref="A1:AB80"/>
  <sheetViews>
    <sheetView zoomScaleNormal="100" zoomScalePageLayoutView="60" workbookViewId="0">
      <selection activeCell="C14" sqref="C14:E14"/>
    </sheetView>
  </sheetViews>
  <sheetFormatPr defaultColWidth="12.125" defaultRowHeight="13.5"/>
  <cols>
    <col min="1" max="1" width="3.125" customWidth="1"/>
    <col min="2" max="2" width="22.75" customWidth="1"/>
    <col min="3" max="3" width="15.25" customWidth="1"/>
    <col min="4" max="4" width="24.625" customWidth="1"/>
    <col min="5" max="5" width="25.625" customWidth="1"/>
    <col min="6" max="6" width="12.125" customWidth="1"/>
    <col min="7" max="7" width="4.25" bestFit="1" customWidth="1"/>
    <col min="8" max="8" width="12.125" customWidth="1"/>
    <col min="9" max="11" width="7.625" customWidth="1"/>
    <col min="12" max="12" width="8" bestFit="1" customWidth="1"/>
    <col min="13" max="13" width="9" customWidth="1"/>
    <col min="14" max="14" width="10" customWidth="1"/>
    <col min="15" max="16" width="7.625" customWidth="1"/>
    <col min="17" max="17" width="7.875" customWidth="1"/>
    <col min="18" max="18" width="9.625" customWidth="1"/>
  </cols>
  <sheetData>
    <row r="1" spans="1:28" ht="20.25" customHeight="1">
      <c r="A1" s="105"/>
      <c r="B1" s="411"/>
      <c r="C1" s="412"/>
      <c r="D1" s="106"/>
      <c r="E1" s="106"/>
      <c r="F1" s="105"/>
      <c r="G1" s="107"/>
      <c r="H1" s="105"/>
      <c r="I1" s="105"/>
      <c r="J1" s="105"/>
      <c r="K1" s="105"/>
      <c r="L1" s="105"/>
      <c r="M1" s="105"/>
      <c r="N1" s="105"/>
      <c r="O1" s="105"/>
      <c r="P1" s="105"/>
      <c r="R1" s="1139" t="s">
        <v>676</v>
      </c>
      <c r="Z1" s="107"/>
      <c r="AA1" s="105"/>
      <c r="AB1" s="107"/>
    </row>
    <row r="2" spans="1:28" ht="18.75">
      <c r="A2" s="108"/>
      <c r="B2" s="3423" t="s">
        <v>444</v>
      </c>
      <c r="C2" s="3423"/>
      <c r="D2" s="3423"/>
      <c r="E2" s="3423"/>
      <c r="F2" s="3423"/>
      <c r="G2" s="3423"/>
      <c r="H2" s="3423"/>
      <c r="I2" s="3423"/>
      <c r="J2" s="3423"/>
      <c r="K2" s="3423"/>
      <c r="L2" s="3423"/>
      <c r="M2" s="3423"/>
      <c r="N2" s="3423"/>
      <c r="O2" s="3423"/>
      <c r="P2" s="3423"/>
      <c r="Q2" s="3423"/>
      <c r="Z2" s="491"/>
      <c r="AA2" s="492"/>
      <c r="AB2" s="491"/>
    </row>
    <row r="3" spans="1:28">
      <c r="A3" s="105"/>
      <c r="B3" s="105"/>
      <c r="C3" s="106"/>
      <c r="D3" s="106"/>
      <c r="E3" s="106"/>
      <c r="F3" s="105"/>
      <c r="G3" s="107"/>
      <c r="H3" s="105"/>
      <c r="I3" s="105"/>
      <c r="J3" s="105"/>
      <c r="K3" s="105"/>
      <c r="L3" s="105"/>
      <c r="M3" s="105"/>
      <c r="N3" s="105"/>
      <c r="O3" s="105"/>
      <c r="P3" s="105"/>
      <c r="Q3" s="109"/>
    </row>
    <row r="4" spans="1:28" ht="28.5" customHeight="1">
      <c r="A4" s="105"/>
      <c r="B4" s="110" t="s">
        <v>445</v>
      </c>
      <c r="C4" s="3424" t="str">
        <f>IF(様式1!L10="","",様式1!$L$10)</f>
        <v/>
      </c>
      <c r="D4" s="3425"/>
      <c r="E4" s="111"/>
      <c r="F4" s="111"/>
      <c r="G4" s="107"/>
      <c r="H4" s="105"/>
      <c r="I4" s="105"/>
      <c r="J4" s="423"/>
      <c r="K4" s="105"/>
      <c r="L4" s="105"/>
      <c r="M4" s="105"/>
      <c r="N4" s="105"/>
      <c r="O4" s="105"/>
      <c r="P4" s="105"/>
      <c r="Q4" s="105"/>
      <c r="T4" s="421"/>
      <c r="U4" s="422"/>
      <c r="Z4" s="511"/>
      <c r="AA4" s="511"/>
      <c r="AB4" s="509"/>
    </row>
    <row r="5" spans="1:28" ht="27" customHeight="1">
      <c r="A5" s="105"/>
      <c r="B5" s="110" t="s">
        <v>217</v>
      </c>
      <c r="C5" s="3426" t="str">
        <f>IF(様式1!G35="","",様式1!$G$35)</f>
        <v/>
      </c>
      <c r="D5" s="2239"/>
      <c r="E5" s="111"/>
      <c r="F5" s="111"/>
      <c r="G5" s="107"/>
      <c r="H5" s="105"/>
      <c r="I5" s="105"/>
      <c r="J5" s="112"/>
      <c r="K5" s="105"/>
      <c r="L5" s="105"/>
      <c r="M5" s="105"/>
      <c r="N5" s="105"/>
      <c r="O5" s="105"/>
      <c r="P5" s="105"/>
      <c r="Q5" s="105"/>
      <c r="AB5" s="510"/>
    </row>
    <row r="6" spans="1:28" ht="18.75" customHeight="1">
      <c r="A6" s="105"/>
      <c r="B6" s="105"/>
      <c r="C6" s="106"/>
      <c r="D6" s="106"/>
      <c r="E6" s="106"/>
      <c r="F6" s="105"/>
      <c r="G6" s="107"/>
      <c r="H6" s="105"/>
      <c r="I6" s="105"/>
      <c r="J6" s="112"/>
      <c r="K6" s="105"/>
      <c r="L6" s="112"/>
      <c r="M6" s="111"/>
      <c r="N6" s="111"/>
      <c r="O6" s="111"/>
      <c r="P6" s="111"/>
      <c r="Q6" s="111"/>
    </row>
    <row r="7" spans="1:28" ht="18.75" customHeight="1">
      <c r="A7" s="105"/>
      <c r="B7" s="105" t="s">
        <v>566</v>
      </c>
      <c r="C7" s="106" t="str">
        <f>MID(様式1!P51,7,6)</f>
        <v/>
      </c>
      <c r="D7" s="106"/>
      <c r="E7" s="106"/>
      <c r="F7" s="105"/>
      <c r="G7" s="107"/>
      <c r="H7" s="105"/>
      <c r="I7" s="105"/>
      <c r="J7" s="112"/>
      <c r="K7" s="105"/>
      <c r="L7" s="112"/>
      <c r="M7" s="111"/>
      <c r="N7" s="111"/>
      <c r="O7" s="111"/>
      <c r="P7" s="111"/>
      <c r="Q7" s="111"/>
    </row>
    <row r="8" spans="1:28" ht="18.75" customHeight="1">
      <c r="A8" s="105"/>
      <c r="B8" s="413"/>
      <c r="C8" s="106"/>
      <c r="D8" s="106"/>
      <c r="E8" s="106"/>
      <c r="F8" s="105"/>
      <c r="G8" s="107"/>
      <c r="H8" s="105"/>
      <c r="I8" s="105"/>
      <c r="J8" s="112"/>
      <c r="K8" s="105"/>
      <c r="L8" s="112"/>
      <c r="M8" s="111"/>
      <c r="N8" s="111"/>
      <c r="O8" s="111"/>
      <c r="P8" s="111"/>
      <c r="Q8" s="111"/>
    </row>
    <row r="9" spans="1:28" ht="18.75" customHeight="1">
      <c r="A9" s="105"/>
      <c r="B9" s="736" t="s">
        <v>1524</v>
      </c>
      <c r="C9" s="106"/>
      <c r="D9" s="106"/>
      <c r="E9" s="106"/>
      <c r="F9" s="105"/>
      <c r="G9" s="107"/>
      <c r="H9" s="105"/>
      <c r="I9" s="105"/>
      <c r="J9" s="105"/>
      <c r="K9" s="105"/>
      <c r="L9" s="105"/>
      <c r="M9" s="105"/>
      <c r="N9" s="105"/>
      <c r="O9" s="105"/>
      <c r="P9" s="105"/>
      <c r="Q9" s="109"/>
    </row>
    <row r="10" spans="1:28" ht="14.25" customHeight="1">
      <c r="A10" s="105"/>
      <c r="B10" s="3427" t="s">
        <v>446</v>
      </c>
      <c r="C10" s="3430" t="s">
        <v>1154</v>
      </c>
      <c r="D10" s="3434" t="s">
        <v>447</v>
      </c>
      <c r="E10" s="3434" t="s">
        <v>448</v>
      </c>
      <c r="F10" s="3407" t="s">
        <v>449</v>
      </c>
      <c r="G10" s="3408"/>
      <c r="H10" s="3409"/>
      <c r="I10" s="905" t="s">
        <v>948</v>
      </c>
      <c r="J10" s="3416" t="s">
        <v>949</v>
      </c>
      <c r="K10" s="3417"/>
      <c r="L10" s="3437" t="s">
        <v>950</v>
      </c>
      <c r="M10" s="3438"/>
      <c r="N10" s="3435" t="s">
        <v>957</v>
      </c>
      <c r="O10" s="3435" t="s">
        <v>958</v>
      </c>
      <c r="P10" s="3436" t="s">
        <v>959</v>
      </c>
      <c r="Q10" s="3398" t="s">
        <v>961</v>
      </c>
      <c r="R10" s="3418" t="s">
        <v>962</v>
      </c>
      <c r="S10" s="3394"/>
      <c r="T10" s="3394"/>
    </row>
    <row r="11" spans="1:28" ht="14.25" customHeight="1">
      <c r="A11" s="105"/>
      <c r="B11" s="3428"/>
      <c r="C11" s="3431"/>
      <c r="D11" s="3431"/>
      <c r="E11" s="3431"/>
      <c r="F11" s="3410"/>
      <c r="G11" s="3411"/>
      <c r="H11" s="3412"/>
      <c r="I11" s="906" t="s">
        <v>450</v>
      </c>
      <c r="J11" s="907" t="s">
        <v>218</v>
      </c>
      <c r="K11" s="3401" t="s">
        <v>219</v>
      </c>
      <c r="L11" s="923" t="s">
        <v>220</v>
      </c>
      <c r="M11" s="3404" t="s">
        <v>960</v>
      </c>
      <c r="N11" s="3435"/>
      <c r="O11" s="3435"/>
      <c r="P11" s="3436"/>
      <c r="Q11" s="3399"/>
      <c r="R11" s="3419"/>
      <c r="S11" s="3395"/>
      <c r="T11" s="3395"/>
    </row>
    <row r="12" spans="1:28">
      <c r="A12" s="105"/>
      <c r="B12" s="3428"/>
      <c r="C12" s="3432"/>
      <c r="D12" s="3432"/>
      <c r="E12" s="3432"/>
      <c r="F12" s="3410"/>
      <c r="G12" s="3411"/>
      <c r="H12" s="3412"/>
      <c r="I12" s="907"/>
      <c r="J12" s="907"/>
      <c r="K12" s="3402"/>
      <c r="L12" s="923"/>
      <c r="M12" s="3405"/>
      <c r="N12" s="3435"/>
      <c r="O12" s="3435"/>
      <c r="P12" s="3436"/>
      <c r="Q12" s="3399"/>
      <c r="R12" s="3419"/>
      <c r="S12" s="3395"/>
      <c r="T12" s="3395"/>
    </row>
    <row r="13" spans="1:28" ht="168" customHeight="1">
      <c r="A13" s="105"/>
      <c r="B13" s="3429"/>
      <c r="C13" s="3433"/>
      <c r="D13" s="3433"/>
      <c r="E13" s="3433"/>
      <c r="F13" s="3413"/>
      <c r="G13" s="3414"/>
      <c r="H13" s="3415"/>
      <c r="I13" s="908"/>
      <c r="J13" s="908"/>
      <c r="K13" s="3403"/>
      <c r="L13" s="924"/>
      <c r="M13" s="3406"/>
      <c r="N13" s="3435"/>
      <c r="O13" s="3435"/>
      <c r="P13" s="3436"/>
      <c r="Q13" s="3400"/>
      <c r="R13" s="3419"/>
      <c r="S13" s="3395"/>
      <c r="T13" s="3395"/>
    </row>
    <row r="14" spans="1:28" ht="29.25" customHeight="1">
      <c r="A14" s="105"/>
      <c r="B14" s="113" t="s">
        <v>221</v>
      </c>
      <c r="C14" s="114"/>
      <c r="D14" s="114"/>
      <c r="E14" s="115"/>
      <c r="F14" s="116"/>
      <c r="G14" s="117"/>
      <c r="H14" s="118"/>
      <c r="I14" s="909"/>
      <c r="J14" s="910"/>
      <c r="K14" s="910"/>
      <c r="L14" s="910"/>
      <c r="M14" s="910"/>
      <c r="N14" s="910"/>
      <c r="O14" s="910"/>
      <c r="P14" s="910"/>
      <c r="Q14" s="910"/>
      <c r="R14" s="1286"/>
      <c r="S14" s="1010"/>
      <c r="T14" s="1265"/>
    </row>
    <row r="15" spans="1:28" ht="27" customHeight="1">
      <c r="A15" s="105"/>
      <c r="B15" s="1305" t="s">
        <v>1150</v>
      </c>
      <c r="C15" s="119" t="s">
        <v>451</v>
      </c>
      <c r="D15" s="120" t="s">
        <v>452</v>
      </c>
      <c r="E15" s="120" t="s">
        <v>222</v>
      </c>
      <c r="F15" s="734">
        <v>43209</v>
      </c>
      <c r="G15" s="121" t="s">
        <v>233</v>
      </c>
      <c r="H15" s="735">
        <v>43330</v>
      </c>
      <c r="I15" s="911">
        <v>25</v>
      </c>
      <c r="J15" s="911">
        <v>5</v>
      </c>
      <c r="K15" s="911">
        <v>3</v>
      </c>
      <c r="L15" s="912">
        <v>20</v>
      </c>
      <c r="M15" s="920">
        <v>3</v>
      </c>
      <c r="N15" s="920">
        <v>4</v>
      </c>
      <c r="O15" s="911">
        <v>15</v>
      </c>
      <c r="P15" s="911">
        <v>9</v>
      </c>
      <c r="Q15" s="913"/>
      <c r="R15" s="1284"/>
      <c r="S15" s="1010"/>
      <c r="T15" s="1265"/>
    </row>
    <row r="16" spans="1:28" ht="28.5" customHeight="1">
      <c r="A16" s="105">
        <v>1</v>
      </c>
      <c r="B16" s="1074"/>
      <c r="C16" s="1075"/>
      <c r="D16" s="1076"/>
      <c r="E16" s="1077"/>
      <c r="F16" s="1078"/>
      <c r="G16" s="414" t="s">
        <v>292</v>
      </c>
      <c r="H16" s="1079"/>
      <c r="I16" s="1083"/>
      <c r="J16" s="1083"/>
      <c r="K16" s="1083"/>
      <c r="L16" s="1083"/>
      <c r="M16" s="1083"/>
      <c r="N16" s="1083"/>
      <c r="O16" s="1083"/>
      <c r="P16" s="1083"/>
      <c r="Q16" s="3420"/>
      <c r="R16" s="3420"/>
      <c r="S16" s="1288" t="e">
        <f>ROUNDDOWN(P16/(K16+L16-M16-N16),4)</f>
        <v>#DIV/0!</v>
      </c>
      <c r="T16" s="1285"/>
    </row>
    <row r="17" spans="1:20" ht="28.5" customHeight="1">
      <c r="A17" s="105">
        <v>2</v>
      </c>
      <c r="B17" s="1080"/>
      <c r="C17" s="1075"/>
      <c r="D17" s="1076"/>
      <c r="E17" s="1077"/>
      <c r="F17" s="1078"/>
      <c r="G17" s="414" t="s">
        <v>292</v>
      </c>
      <c r="H17" s="1079"/>
      <c r="I17" s="1083"/>
      <c r="J17" s="1083"/>
      <c r="K17" s="1083"/>
      <c r="L17" s="1083"/>
      <c r="M17" s="1083"/>
      <c r="N17" s="1083"/>
      <c r="O17" s="1083"/>
      <c r="P17" s="1083"/>
      <c r="Q17" s="3421"/>
      <c r="R17" s="3421"/>
      <c r="S17" s="1288" t="e">
        <f t="shared" ref="S17:S18" si="0">ROUNDDOWN(P17/(K17+L17-M17-N17),4)</f>
        <v>#DIV/0!</v>
      </c>
      <c r="T17" s="1285"/>
    </row>
    <row r="18" spans="1:20" ht="28.5" customHeight="1" thickBot="1">
      <c r="A18" s="105">
        <v>3</v>
      </c>
      <c r="B18" s="1081"/>
      <c r="C18" s="1075"/>
      <c r="D18" s="1076"/>
      <c r="E18" s="1077"/>
      <c r="F18" s="1082"/>
      <c r="G18" s="415" t="s">
        <v>292</v>
      </c>
      <c r="H18" s="1079"/>
      <c r="I18" s="1084"/>
      <c r="J18" s="1084"/>
      <c r="K18" s="1084"/>
      <c r="L18" s="1084"/>
      <c r="M18" s="1084"/>
      <c r="N18" s="1084"/>
      <c r="O18" s="1084"/>
      <c r="P18" s="1084"/>
      <c r="Q18" s="3422"/>
      <c r="R18" s="3421"/>
      <c r="S18" s="1288" t="e">
        <f t="shared" si="0"/>
        <v>#DIV/0!</v>
      </c>
      <c r="T18" s="1285"/>
    </row>
    <row r="19" spans="1:20" ht="30.75" customHeight="1" thickTop="1">
      <c r="A19" s="105"/>
      <c r="B19" s="416"/>
      <c r="C19" s="122"/>
      <c r="D19" s="420"/>
      <c r="E19" s="3396" t="s">
        <v>223</v>
      </c>
      <c r="F19" s="3397"/>
      <c r="G19" s="3397"/>
      <c r="H19" s="3397"/>
      <c r="I19" s="914">
        <f t="shared" ref="I19:P19" si="1">SUM(I16:I18)</f>
        <v>0</v>
      </c>
      <c r="J19" s="915">
        <f t="shared" si="1"/>
        <v>0</v>
      </c>
      <c r="K19" s="916">
        <f t="shared" si="1"/>
        <v>0</v>
      </c>
      <c r="L19" s="916">
        <f t="shared" si="1"/>
        <v>0</v>
      </c>
      <c r="M19" s="916">
        <f t="shared" si="1"/>
        <v>0</v>
      </c>
      <c r="N19" s="916">
        <f t="shared" si="1"/>
        <v>0</v>
      </c>
      <c r="O19" s="916">
        <f t="shared" si="1"/>
        <v>0</v>
      </c>
      <c r="P19" s="916">
        <f t="shared" si="1"/>
        <v>0</v>
      </c>
      <c r="Q19" s="733" t="e">
        <f>ROUNDDOWN(O19/(K19+L19-M19),4)</f>
        <v>#DIV/0!</v>
      </c>
      <c r="R19" s="1287" t="e">
        <f>ROUNDDOWN(P19/(K19+L19-M19-N19),4)</f>
        <v>#DIV/0!</v>
      </c>
    </row>
    <row r="20" spans="1:20">
      <c r="A20" s="123"/>
      <c r="B20" s="123"/>
      <c r="C20" s="417"/>
      <c r="D20" s="417"/>
      <c r="E20" s="417"/>
      <c r="F20" s="123"/>
      <c r="G20" s="418"/>
      <c r="H20" s="123"/>
      <c r="I20" s="123"/>
      <c r="J20" s="123"/>
      <c r="K20" s="123"/>
      <c r="L20" s="123"/>
      <c r="M20" s="123"/>
      <c r="N20" s="123"/>
      <c r="O20" s="123"/>
      <c r="P20" s="123"/>
      <c r="Q20" s="425"/>
    </row>
    <row r="21" spans="1:20" ht="21" customHeight="1">
      <c r="A21" s="105"/>
      <c r="B21" s="904" t="s">
        <v>940</v>
      </c>
      <c r="C21" s="106"/>
      <c r="D21" s="106"/>
      <c r="E21" s="490"/>
      <c r="F21" s="105"/>
      <c r="G21" s="107"/>
      <c r="H21" s="741"/>
      <c r="I21" s="739"/>
      <c r="J21" s="737"/>
      <c r="K21" s="737"/>
      <c r="L21" s="737"/>
      <c r="M21" s="737"/>
      <c r="N21" s="737"/>
      <c r="O21" s="737"/>
      <c r="P21" s="737"/>
      <c r="Q21" s="737"/>
    </row>
    <row r="22" spans="1:20" ht="20.25" customHeight="1">
      <c r="A22" s="105"/>
      <c r="B22" s="124" t="s">
        <v>941</v>
      </c>
      <c r="C22" s="740"/>
      <c r="D22" s="740"/>
      <c r="E22" s="740"/>
      <c r="F22" s="740"/>
      <c r="G22" s="740"/>
      <c r="H22" s="740"/>
      <c r="I22" s="738"/>
      <c r="J22" s="737"/>
      <c r="K22" s="737"/>
      <c r="L22" s="737"/>
      <c r="M22" s="737"/>
      <c r="N22" s="737"/>
      <c r="O22" s="737"/>
      <c r="P22" s="737"/>
      <c r="Q22" s="737"/>
    </row>
    <row r="23" spans="1:20" ht="21" customHeight="1">
      <c r="A23" s="105"/>
      <c r="B23" s="124" t="s">
        <v>963</v>
      </c>
      <c r="C23" s="106"/>
      <c r="D23" s="106"/>
      <c r="E23" s="106"/>
      <c r="F23" s="105"/>
      <c r="G23" s="107"/>
      <c r="H23" s="105"/>
      <c r="I23" s="925"/>
      <c r="J23" s="737"/>
      <c r="K23" s="737"/>
      <c r="L23" s="737"/>
      <c r="M23" s="737"/>
      <c r="N23" s="737"/>
      <c r="O23" s="737"/>
      <c r="P23" s="737"/>
      <c r="Q23" s="737"/>
    </row>
    <row r="24" spans="1:20" ht="21" customHeight="1">
      <c r="A24" s="105"/>
      <c r="B24" s="124" t="s">
        <v>942</v>
      </c>
      <c r="C24" s="106"/>
      <c r="D24" s="106"/>
      <c r="E24" s="106"/>
      <c r="F24" s="105"/>
      <c r="G24" s="107"/>
      <c r="H24" s="105"/>
      <c r="I24" s="105"/>
      <c r="J24" s="112"/>
      <c r="K24" s="105"/>
      <c r="L24" s="112"/>
      <c r="M24" s="111"/>
      <c r="N24" s="111"/>
      <c r="O24" s="111"/>
      <c r="P24" s="111"/>
      <c r="Q24" s="111"/>
    </row>
    <row r="25" spans="1:20" ht="21" customHeight="1">
      <c r="A25" s="105"/>
      <c r="B25" s="124" t="s">
        <v>943</v>
      </c>
      <c r="C25" s="106"/>
      <c r="D25" s="106"/>
      <c r="E25" s="106"/>
      <c r="F25" s="105"/>
      <c r="G25" s="107"/>
      <c r="H25" s="105"/>
      <c r="I25" s="105"/>
      <c r="J25" s="112"/>
      <c r="K25" s="105"/>
      <c r="L25" s="112"/>
      <c r="M25" s="111"/>
      <c r="N25" s="111"/>
      <c r="O25" s="111"/>
      <c r="P25" s="111"/>
      <c r="Q25" s="111"/>
    </row>
    <row r="26" spans="1:20" ht="21" customHeight="1">
      <c r="A26" s="105"/>
      <c r="B26" s="124" t="s">
        <v>944</v>
      </c>
      <c r="C26" s="106"/>
      <c r="D26" s="106"/>
      <c r="E26" s="106"/>
      <c r="F26" s="105"/>
      <c r="G26" s="107"/>
      <c r="H26" s="105"/>
      <c r="I26" s="105"/>
      <c r="J26" s="112"/>
      <c r="K26" s="105"/>
      <c r="L26" s="112"/>
      <c r="M26" s="111"/>
      <c r="N26" s="111"/>
      <c r="O26" s="111"/>
      <c r="P26" s="111"/>
      <c r="Q26" s="111"/>
    </row>
    <row r="27" spans="1:20" ht="21" customHeight="1">
      <c r="A27" s="105"/>
      <c r="B27" s="124" t="s">
        <v>945</v>
      </c>
      <c r="C27" s="106"/>
      <c r="D27" s="106"/>
      <c r="E27" s="926"/>
      <c r="F27" s="926"/>
      <c r="G27" s="926"/>
      <c r="H27" s="926"/>
      <c r="I27" s="105"/>
      <c r="J27" s="112"/>
      <c r="K27" s="105"/>
      <c r="L27" s="112"/>
      <c r="M27" s="111"/>
      <c r="N27" s="111"/>
      <c r="O27" s="111"/>
      <c r="P27" s="111"/>
      <c r="Q27" s="111"/>
    </row>
    <row r="28" spans="1:20" ht="21" customHeight="1">
      <c r="B28" s="124" t="s">
        <v>964</v>
      </c>
      <c r="C28" s="927"/>
      <c r="D28" s="927"/>
      <c r="E28" s="927"/>
      <c r="F28" s="927"/>
      <c r="G28" s="927"/>
      <c r="H28" s="927"/>
      <c r="I28" s="927"/>
    </row>
    <row r="29" spans="1:20" ht="21" customHeight="1">
      <c r="B29" s="124" t="s">
        <v>946</v>
      </c>
      <c r="C29" s="927"/>
      <c r="D29" s="927"/>
      <c r="E29" s="927"/>
      <c r="F29" s="927"/>
      <c r="G29" s="927"/>
      <c r="H29" s="927"/>
      <c r="I29" s="927"/>
    </row>
    <row r="30" spans="1:20" ht="21" customHeight="1">
      <c r="B30" s="124" t="s">
        <v>947</v>
      </c>
      <c r="C30" s="927"/>
      <c r="D30" s="927"/>
      <c r="E30" s="927"/>
      <c r="F30" s="927"/>
      <c r="G30" s="927"/>
      <c r="H30" s="927"/>
      <c r="I30" s="927"/>
    </row>
    <row r="31" spans="1:20">
      <c r="B31" s="927"/>
      <c r="C31" s="927"/>
      <c r="D31" s="927"/>
      <c r="E31" s="927"/>
      <c r="F31" s="927"/>
      <c r="G31" s="927"/>
      <c r="H31" s="927"/>
      <c r="I31" s="927"/>
    </row>
    <row r="32" spans="1:20">
      <c r="B32" s="927"/>
      <c r="C32" s="927"/>
      <c r="D32" s="927"/>
      <c r="E32" s="927"/>
      <c r="F32" s="927"/>
      <c r="G32" s="927"/>
      <c r="H32" s="927"/>
      <c r="I32" s="927"/>
    </row>
    <row r="57" spans="1:1" ht="14.25">
      <c r="A57" s="419" t="s">
        <v>453</v>
      </c>
    </row>
    <row r="58" spans="1:1" ht="14.25">
      <c r="A58" s="419" t="s">
        <v>454</v>
      </c>
    </row>
    <row r="59" spans="1:1" ht="14.25">
      <c r="A59" s="419" t="s">
        <v>455</v>
      </c>
    </row>
    <row r="60" spans="1:1" ht="14.25">
      <c r="A60" s="419"/>
    </row>
    <row r="61" spans="1:1" ht="14.25">
      <c r="A61" s="419" t="s">
        <v>224</v>
      </c>
    </row>
    <row r="62" spans="1:1" ht="14.25">
      <c r="A62" s="419" t="s">
        <v>456</v>
      </c>
    </row>
    <row r="63" spans="1:1" ht="14.25">
      <c r="A63" s="419" t="s">
        <v>457</v>
      </c>
    </row>
    <row r="64" spans="1:1" ht="14.25">
      <c r="A64" s="419" t="s">
        <v>458</v>
      </c>
    </row>
    <row r="65" spans="1:1" ht="14.25">
      <c r="A65" s="419" t="s">
        <v>452</v>
      </c>
    </row>
    <row r="66" spans="1:1" ht="14.25">
      <c r="A66" s="419" t="s">
        <v>459</v>
      </c>
    </row>
    <row r="67" spans="1:1" ht="14.25">
      <c r="A67" s="419" t="s">
        <v>460</v>
      </c>
    </row>
    <row r="68" spans="1:1" ht="14.25">
      <c r="A68" s="419" t="s">
        <v>225</v>
      </c>
    </row>
    <row r="69" spans="1:1" ht="14.25">
      <c r="A69" s="419" t="s">
        <v>461</v>
      </c>
    </row>
    <row r="70" spans="1:1" ht="14.25">
      <c r="A70" s="419" t="s">
        <v>462</v>
      </c>
    </row>
    <row r="71" spans="1:1" ht="14.25">
      <c r="A71" s="419" t="s">
        <v>463</v>
      </c>
    </row>
    <row r="72" spans="1:1" ht="14.25">
      <c r="A72" s="419" t="s">
        <v>464</v>
      </c>
    </row>
    <row r="73" spans="1:1" ht="14.25">
      <c r="A73" s="419" t="s">
        <v>465</v>
      </c>
    </row>
    <row r="74" spans="1:1" ht="14.25">
      <c r="A74" s="419" t="s">
        <v>466</v>
      </c>
    </row>
    <row r="75" spans="1:1" ht="14.25">
      <c r="A75" s="419" t="s">
        <v>467</v>
      </c>
    </row>
    <row r="76" spans="1:1" ht="14.25">
      <c r="A76" s="419" t="s">
        <v>468</v>
      </c>
    </row>
    <row r="77" spans="1:1" ht="14.25">
      <c r="A77" s="419" t="s">
        <v>469</v>
      </c>
    </row>
    <row r="78" spans="1:1" ht="14.25">
      <c r="A78" s="419" t="s">
        <v>470</v>
      </c>
    </row>
    <row r="79" spans="1:1" ht="14.25">
      <c r="A79" s="419" t="s">
        <v>471</v>
      </c>
    </row>
    <row r="80" spans="1:1" ht="14.25">
      <c r="A80" s="419" t="s">
        <v>0</v>
      </c>
    </row>
  </sheetData>
  <mergeCells count="22">
    <mergeCell ref="B2:Q2"/>
    <mergeCell ref="C4:D4"/>
    <mergeCell ref="C5:D5"/>
    <mergeCell ref="B10:B13"/>
    <mergeCell ref="C10:C13"/>
    <mergeCell ref="D10:D13"/>
    <mergeCell ref="E10:E13"/>
    <mergeCell ref="N10:N13"/>
    <mergeCell ref="O10:O13"/>
    <mergeCell ref="P10:P13"/>
    <mergeCell ref="L10:M10"/>
    <mergeCell ref="S10:S13"/>
    <mergeCell ref="T10:T13"/>
    <mergeCell ref="E19:H19"/>
    <mergeCell ref="Q10:Q13"/>
    <mergeCell ref="K11:K13"/>
    <mergeCell ref="M11:M13"/>
    <mergeCell ref="F10:H13"/>
    <mergeCell ref="J10:K10"/>
    <mergeCell ref="R10:R13"/>
    <mergeCell ref="Q16:Q18"/>
    <mergeCell ref="R16:R18"/>
  </mergeCells>
  <phoneticPr fontId="53"/>
  <conditionalFormatting sqref="C4:D5 B16:F18 H16:P18">
    <cfRule type="containsBlanks" dxfId="100" priority="1">
      <formula>LEN(TRIM(B4))=0</formula>
    </cfRule>
  </conditionalFormatting>
  <dataValidations count="6">
    <dataValidation type="custom" allowBlank="1" showInputMessage="1" showErrorMessage="1" error="次の①～③の何れかの要因により、入力できない状態になっています。①申請分野と求職者支援訓練の実績分野が一致していない。②様式1号で訓練の種別が入力されていない。③様式5号で分野名が入力されていない" sqref="E16">
      <formula1>#REF!=U4</formula1>
    </dataValidation>
    <dataValidation type="custom" allowBlank="1" showInputMessage="1" showErrorMessage="1" error="次の①～③の何れかの要因により、入力できない状態になっています。①申請分野と求職者支援訓練の実績分野が一致していない。②様式1号で訓練の種別が入力されていない。③様式5号で分野名が入力されていない" sqref="E17">
      <formula1>#REF!=U4</formula1>
    </dataValidation>
    <dataValidation type="custom" allowBlank="1" showInputMessage="1" showErrorMessage="1" error="次の①～③の何れかの要因により、入力できない状態になっています。①申請分野と求職者支援訓練の実績分野が一致していない。②様式1号で訓練の種別が入力されていない。③様式5号で分野名が入力されていない" sqref="E18">
      <formula1>#REF!=U4</formula1>
    </dataValidation>
    <dataValidation type="whole" allowBlank="1" showInputMessage="1" showErrorMessage="1" sqref="I21:Q23">
      <formula1>0</formula1>
      <formula2>0</formula2>
    </dataValidation>
    <dataValidation type="list" allowBlank="1" showInputMessage="1" showErrorMessage="1" sqref="D16:D18">
      <formula1>$A$62:$A$80</formula1>
    </dataValidation>
    <dataValidation type="list" allowBlank="1" showInputMessage="1" showErrorMessage="1" sqref="C16:C18">
      <formula1>$A$58:$A$59</formula1>
    </dataValidation>
  </dataValidations>
  <pageMargins left="0.70866141732283472" right="0.70866141732283472" top="0.74803149606299213" bottom="0.74803149606299213" header="0.31496062992125984" footer="0.31496062992125984"/>
  <pageSetup paperSize="9" scale="66" orientation="landscape" r:id="rId1"/>
  <headerFooter>
    <oddFooter>&amp;R東京支部7月開講コース</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00"/>
    <pageSetUpPr fitToPage="1"/>
  </sheetPr>
  <dimension ref="A1:AL63"/>
  <sheetViews>
    <sheetView view="pageBreakPreview" zoomScale="65" zoomScaleNormal="75" zoomScaleSheetLayoutView="65" zoomScalePageLayoutView="80" workbookViewId="0">
      <selection activeCell="A14" sqref="A14:Q14"/>
    </sheetView>
  </sheetViews>
  <sheetFormatPr defaultRowHeight="26.1" customHeight="1"/>
  <cols>
    <col min="1" max="1" width="6.625" style="222" customWidth="1"/>
    <col min="2" max="2" width="4.625" style="222" customWidth="1"/>
    <col min="3" max="3" width="20.625" style="222" customWidth="1"/>
    <col min="4" max="4" width="5.125" style="222" customWidth="1"/>
    <col min="5" max="5" width="4.5" style="222" customWidth="1"/>
    <col min="6" max="6" width="9.625" style="222" customWidth="1"/>
    <col min="7" max="7" width="3.875" style="222" customWidth="1"/>
    <col min="8" max="8" width="26.5" style="222" customWidth="1"/>
    <col min="9" max="10" width="4.5" style="222" customWidth="1"/>
    <col min="11" max="11" width="10" style="222" customWidth="1"/>
    <col min="12" max="13" width="9" style="222"/>
    <col min="14" max="14" width="5.625" style="222" customWidth="1"/>
    <col min="15" max="15" width="7.375" style="222" customWidth="1"/>
    <col min="16" max="16" width="15.875" style="222" customWidth="1"/>
    <col min="17" max="17" width="16" style="222" customWidth="1"/>
    <col min="18" max="18" width="1.5" style="222" customWidth="1"/>
    <col min="19" max="19" width="27.875" style="222" customWidth="1"/>
    <col min="20" max="20" width="20.25" style="222" customWidth="1"/>
    <col min="21" max="21" width="15.375" style="222" customWidth="1"/>
    <col min="22" max="26" width="9" style="222" customWidth="1"/>
    <col min="27" max="27" width="18.375" style="222" customWidth="1"/>
    <col min="28" max="28" width="3.125" style="222" customWidth="1"/>
    <col min="29" max="29" width="12" style="222" customWidth="1"/>
    <col min="30" max="30" width="27.5" style="222" customWidth="1"/>
    <col min="31" max="58" width="9" style="222" customWidth="1"/>
    <col min="59" max="16384" width="9" style="222"/>
  </cols>
  <sheetData>
    <row r="1" spans="1:38" s="226" customFormat="1" ht="26.1" customHeight="1">
      <c r="A1" s="229" t="s">
        <v>28</v>
      </c>
      <c r="B1" s="229"/>
      <c r="C1" s="229"/>
      <c r="D1" s="229"/>
      <c r="E1" s="270"/>
      <c r="F1" s="15"/>
      <c r="AD1" s="6"/>
      <c r="AE1" s="6"/>
      <c r="AF1" s="6"/>
      <c r="AG1" s="6"/>
      <c r="AH1" s="6"/>
      <c r="AI1" s="6"/>
      <c r="AJ1" s="6"/>
      <c r="AK1" s="6"/>
      <c r="AL1" s="6"/>
    </row>
    <row r="2" spans="1:38" s="226" customFormat="1" ht="26.1" customHeight="1">
      <c r="N2" s="1914"/>
      <c r="O2" s="1915"/>
      <c r="P2" s="1915"/>
      <c r="Q2" s="1915"/>
      <c r="S2" s="426"/>
      <c r="AA2" s="216" t="s">
        <v>1503</v>
      </c>
      <c r="AD2" s="1912"/>
      <c r="AE2" s="1913"/>
      <c r="AF2" s="1913"/>
      <c r="AG2" s="1913"/>
      <c r="AH2" s="1913"/>
      <c r="AI2" s="1913"/>
      <c r="AJ2" s="1913"/>
      <c r="AK2" s="1913"/>
      <c r="AL2" s="1913"/>
    </row>
    <row r="3" spans="1:38" ht="21.75" customHeight="1">
      <c r="AD3" s="1913"/>
      <c r="AE3" s="1913"/>
      <c r="AF3" s="1913"/>
      <c r="AG3" s="1913"/>
      <c r="AH3" s="1913"/>
      <c r="AI3" s="1913"/>
      <c r="AJ3" s="1913"/>
      <c r="AK3" s="1913"/>
      <c r="AL3" s="1913"/>
    </row>
    <row r="4" spans="1:38" ht="32.25" customHeight="1">
      <c r="A4" s="1916" t="s">
        <v>267</v>
      </c>
      <c r="B4" s="1917"/>
      <c r="C4" s="1917"/>
      <c r="D4" s="1917"/>
      <c r="E4" s="1917"/>
      <c r="F4" s="1917"/>
      <c r="G4" s="1917"/>
      <c r="H4" s="1917"/>
      <c r="I4" s="1917"/>
      <c r="J4" s="1917"/>
      <c r="K4" s="1917"/>
      <c r="AA4" s="403"/>
      <c r="AD4" s="1256"/>
      <c r="AE4" s="487"/>
      <c r="AF4" s="487"/>
      <c r="AG4" s="487"/>
      <c r="AH4" s="487"/>
      <c r="AI4" s="487"/>
      <c r="AJ4" s="487"/>
      <c r="AK4" s="487"/>
      <c r="AL4" s="1257"/>
    </row>
    <row r="5" spans="1:38" ht="21.75" customHeight="1">
      <c r="A5" s="227"/>
      <c r="B5" s="228"/>
      <c r="C5" s="228"/>
      <c r="D5" s="228"/>
      <c r="E5" s="228"/>
      <c r="F5" s="228"/>
      <c r="G5" s="228"/>
      <c r="H5" s="228"/>
      <c r="I5" s="228"/>
      <c r="J5" s="228"/>
      <c r="K5" s="228"/>
      <c r="M5" s="271"/>
      <c r="N5" s="272"/>
      <c r="S5" s="489"/>
      <c r="AA5" s="614"/>
      <c r="AD5" s="1258"/>
      <c r="AE5" s="272"/>
      <c r="AF5" s="272"/>
      <c r="AG5" s="272"/>
      <c r="AH5" s="272"/>
      <c r="AI5" s="272"/>
      <c r="AJ5" s="272"/>
      <c r="AK5" s="272"/>
      <c r="AL5" s="272"/>
    </row>
    <row r="6" spans="1:38" ht="26.1" customHeight="1">
      <c r="K6" s="226" t="s">
        <v>15</v>
      </c>
      <c r="L6" s="226"/>
      <c r="M6" s="226"/>
      <c r="N6" s="226"/>
      <c r="O6" s="226"/>
      <c r="P6" s="226"/>
      <c r="Q6" s="226"/>
    </row>
    <row r="7" spans="1:38" ht="19.5" customHeight="1">
      <c r="I7" s="1886" t="s">
        <v>270</v>
      </c>
      <c r="J7" s="1886"/>
      <c r="K7" s="406" t="s">
        <v>717</v>
      </c>
      <c r="L7" s="1907"/>
      <c r="M7" s="1907"/>
      <c r="N7" s="1907"/>
      <c r="O7" s="1907"/>
      <c r="P7" s="1907"/>
      <c r="Q7" s="1907"/>
    </row>
    <row r="8" spans="1:38" ht="26.1" customHeight="1">
      <c r="A8" s="1908" t="str">
        <f>IF(D8&lt;&gt;"","",IF(AD8="","",IF(K8=AD8,"",IF(ASC(AD8)=K8,"","郵便番号が過去の申請内容と一致しません。"))))</f>
        <v/>
      </c>
      <c r="B8" s="1908"/>
      <c r="C8" s="1908"/>
      <c r="D8" s="709" t="s">
        <v>728</v>
      </c>
      <c r="E8" s="331"/>
      <c r="F8" s="331"/>
      <c r="G8" s="331"/>
      <c r="H8" s="331"/>
      <c r="I8" s="1882" t="s">
        <v>16</v>
      </c>
      <c r="J8" s="1882"/>
      <c r="K8" s="599"/>
      <c r="L8" s="1905"/>
      <c r="M8" s="1906"/>
      <c r="N8" s="1906"/>
      <c r="O8" s="1906"/>
      <c r="P8" s="1906"/>
      <c r="Q8" s="1906"/>
      <c r="AD8" s="428"/>
      <c r="AE8" s="1905"/>
      <c r="AF8" s="1906"/>
      <c r="AG8" s="1906"/>
      <c r="AH8" s="1906"/>
      <c r="AI8" s="1906"/>
      <c r="AJ8" s="1906"/>
    </row>
    <row r="9" spans="1:38" ht="21" customHeight="1">
      <c r="D9" s="429" t="str">
        <f>IF(D10&lt;&gt;"","",IF(AE9="","",IF(L9=AE9,"",IF(DBCS(AE9)=L9,"","フリガナが過去の申請内容と一致しません。"))))</f>
        <v/>
      </c>
      <c r="E9" s="331"/>
      <c r="F9" s="331"/>
      <c r="G9" s="331"/>
      <c r="H9" s="331"/>
      <c r="I9" s="1886" t="s">
        <v>270</v>
      </c>
      <c r="J9" s="1886"/>
      <c r="L9" s="1905"/>
      <c r="M9" s="1906"/>
      <c r="N9" s="1906"/>
      <c r="O9" s="1906"/>
      <c r="P9" s="1906"/>
      <c r="Q9" s="1906"/>
      <c r="AE9" s="1905" t="str">
        <f>IF(OR($F$43="",$F$43="初回"),"",IF(ISERROR(VLOOKUP($F$43,#REF!,3,0)="TRUE"),"",(VLOOKUP($F$43,#REF!,3,0))))</f>
        <v/>
      </c>
      <c r="AF9" s="1906"/>
      <c r="AG9" s="1906"/>
      <c r="AH9" s="1906"/>
      <c r="AI9" s="1906"/>
      <c r="AJ9" s="1906"/>
    </row>
    <row r="10" spans="1:38" ht="26.1" customHeight="1">
      <c r="C10" s="15"/>
      <c r="D10" s="1449" t="str">
        <f>IF(AE10="","",IF(L10=AE10,"",IF(DBCS(AE10)=L10,"","商号又は名称を変更しています。")))</f>
        <v/>
      </c>
      <c r="E10" s="1450"/>
      <c r="F10" s="331"/>
      <c r="G10" s="331"/>
      <c r="H10" s="331"/>
      <c r="I10" s="1882" t="s">
        <v>17</v>
      </c>
      <c r="J10" s="1882"/>
      <c r="K10" s="1882"/>
      <c r="L10" s="1905"/>
      <c r="M10" s="1897"/>
      <c r="N10" s="1897"/>
      <c r="O10" s="1897"/>
      <c r="P10" s="1897"/>
      <c r="Q10" s="1897"/>
      <c r="AE10" s="1905" t="str">
        <f>IF(OR($F$43="",$F$43="初回"),"",IF(ISERROR(VLOOKUP($F$43,#REF!,2,0)="TRUE"),"",(VLOOKUP($F$43,#REF!,2,0))))</f>
        <v/>
      </c>
      <c r="AF10" s="1906"/>
      <c r="AG10" s="1906"/>
      <c r="AH10" s="1906"/>
      <c r="AI10" s="1906"/>
      <c r="AJ10" s="1906"/>
    </row>
    <row r="11" spans="1:38" ht="21" customHeight="1">
      <c r="C11" s="1461"/>
      <c r="D11" s="1461"/>
      <c r="E11" s="1461"/>
      <c r="F11" s="1"/>
      <c r="I11" s="1886" t="s">
        <v>270</v>
      </c>
      <c r="J11" s="1886"/>
      <c r="K11" s="21"/>
      <c r="L11" s="523"/>
      <c r="M11" s="1907"/>
      <c r="N11" s="1907"/>
      <c r="O11" s="1907"/>
      <c r="P11" s="1907"/>
      <c r="Q11" s="523"/>
      <c r="AF11" s="486" t="str">
        <f>IF(OR($F$43="",$F$43="初回"),"",IF(ISERROR(VLOOKUP($F$43,#REF!,6,0)="TRUE"),"",(VLOOKUP($F$43,#REF!,6,0))))</f>
        <v/>
      </c>
    </row>
    <row r="12" spans="1:38" s="2" customFormat="1" ht="26.1" customHeight="1">
      <c r="A12" s="222"/>
      <c r="B12" s="222"/>
      <c r="C12" s="222"/>
      <c r="D12" s="429" t="str">
        <f>IF(AF11="","",IF(O12=AF11,"",IF(DBCS(AF11)=O12,"","代表者を変更しています。")))</f>
        <v/>
      </c>
      <c r="E12" s="222"/>
      <c r="F12" s="222"/>
      <c r="G12" s="222"/>
      <c r="I12" s="1882" t="s">
        <v>1</v>
      </c>
      <c r="J12" s="1882"/>
      <c r="K12" s="1882"/>
      <c r="L12" s="1882"/>
      <c r="M12" s="1911"/>
      <c r="N12" s="1911"/>
      <c r="O12" s="1911"/>
      <c r="P12" s="1911"/>
      <c r="Q12" s="273"/>
      <c r="AE12" s="1"/>
      <c r="AF12" s="1"/>
      <c r="AG12" s="1"/>
      <c r="AH12" s="1"/>
      <c r="AI12" s="1"/>
      <c r="AJ12" s="1"/>
    </row>
    <row r="13" spans="1:38" s="3" customFormat="1" ht="17.25" customHeight="1">
      <c r="A13" s="1909" t="str">
        <f>IF(AND(COUNTBLANK(M11)=1,COUNTBLANK(G35)=0),"「代表者のフリガナ」が未記入です。","")</f>
        <v/>
      </c>
      <c r="B13" s="1910"/>
      <c r="C13" s="1910"/>
      <c r="D13" s="1910"/>
      <c r="E13" s="1910"/>
      <c r="F13" s="1909"/>
      <c r="G13" s="1910"/>
      <c r="H13" s="1890" t="str">
        <f>IF(AND(COUNTBLANK(M12)=1,COUNTBLANK(G35)=0),"「代表者役職名」が未記入です。","")</f>
        <v/>
      </c>
      <c r="I13" s="1891"/>
      <c r="J13" s="1891"/>
      <c r="K13" s="1891"/>
      <c r="L13" s="1891"/>
      <c r="M13" s="1890" t="str">
        <f>IF(AND(COUNTBLANK(L7)=1,COUNTBLANK(G35)=0),"「所在地のフリガナ」が未記入です。","")</f>
        <v/>
      </c>
      <c r="N13" s="1891"/>
      <c r="O13" s="1891"/>
      <c r="P13" s="1891"/>
      <c r="Q13" s="1891"/>
    </row>
    <row r="14" spans="1:38" s="225" customFormat="1" ht="40.5" customHeight="1">
      <c r="A14" s="1900" t="s">
        <v>18</v>
      </c>
      <c r="B14" s="1900"/>
      <c r="C14" s="1900"/>
      <c r="D14" s="1900"/>
      <c r="E14" s="1900"/>
      <c r="F14" s="1900"/>
      <c r="G14" s="1900"/>
      <c r="H14" s="1900"/>
      <c r="I14" s="1900"/>
      <c r="J14" s="1901"/>
      <c r="K14" s="1901"/>
      <c r="L14" s="1901"/>
      <c r="M14" s="1901"/>
      <c r="N14" s="1901"/>
      <c r="O14" s="1901"/>
      <c r="P14" s="1901"/>
      <c r="Q14" s="1901"/>
      <c r="AF14" s="427"/>
    </row>
    <row r="15" spans="1:38" ht="21" customHeight="1">
      <c r="A15" s="225"/>
      <c r="B15" s="225"/>
      <c r="C15" s="225"/>
      <c r="D15" s="225"/>
      <c r="E15" s="225"/>
      <c r="F15" s="225"/>
      <c r="O15" s="3"/>
    </row>
    <row r="16" spans="1:38" s="226" customFormat="1" ht="67.5" customHeight="1">
      <c r="A16" s="222"/>
      <c r="B16" s="1894" t="s">
        <v>1122</v>
      </c>
      <c r="C16" s="1895"/>
      <c r="D16" s="1895"/>
      <c r="E16" s="1895"/>
      <c r="F16" s="1895"/>
      <c r="G16" s="1895"/>
      <c r="H16" s="1895"/>
      <c r="I16" s="1895"/>
      <c r="J16" s="1895"/>
      <c r="K16" s="1895"/>
      <c r="L16" s="1895"/>
      <c r="M16" s="1895"/>
      <c r="N16" s="1895"/>
      <c r="O16" s="1895"/>
      <c r="P16" s="1895"/>
      <c r="Q16" s="230"/>
    </row>
    <row r="17" spans="1:27" ht="14.25" customHeight="1"/>
    <row r="18" spans="1:27" s="226" customFormat="1" ht="26.1" customHeight="1">
      <c r="A18" s="1902" t="s">
        <v>2</v>
      </c>
      <c r="B18" s="1902"/>
      <c r="C18" s="1902"/>
      <c r="D18" s="1902"/>
      <c r="E18" s="1902"/>
      <c r="F18" s="1902"/>
      <c r="G18" s="1902"/>
      <c r="H18" s="1902"/>
      <c r="I18" s="1902"/>
      <c r="J18" s="1902"/>
      <c r="K18" s="1902"/>
      <c r="L18" s="1902"/>
      <c r="M18" s="1902"/>
      <c r="N18" s="1902"/>
      <c r="O18" s="1902"/>
      <c r="P18" s="1902"/>
      <c r="Q18" s="1902"/>
    </row>
    <row r="19" spans="1:27" s="226" customFormat="1" ht="26.1" customHeight="1">
      <c r="B19" s="1896" t="s">
        <v>29</v>
      </c>
      <c r="C19" s="1896"/>
      <c r="D19" s="15" t="s">
        <v>237</v>
      </c>
      <c r="E19" s="855" t="s">
        <v>784</v>
      </c>
      <c r="F19" s="226" t="s">
        <v>226</v>
      </c>
      <c r="AA19" s="226" t="str">
        <f>IF(E19="○","001","002")</f>
        <v>001</v>
      </c>
    </row>
    <row r="20" spans="1:27" s="4" customFormat="1" ht="18.75">
      <c r="B20" s="226"/>
      <c r="C20" s="226"/>
      <c r="D20" s="15" t="s">
        <v>237</v>
      </c>
      <c r="E20" s="708"/>
      <c r="F20" s="226" t="s">
        <v>227</v>
      </c>
      <c r="G20" s="226"/>
      <c r="H20" s="226"/>
      <c r="I20" s="226"/>
      <c r="J20" s="226"/>
      <c r="K20" s="5"/>
      <c r="L20" s="5"/>
      <c r="M20" s="6"/>
      <c r="N20" s="226"/>
      <c r="O20" s="226"/>
      <c r="P20" s="226"/>
    </row>
    <row r="21" spans="1:27" s="226" customFormat="1" ht="11.25" customHeight="1">
      <c r="B21" s="4"/>
      <c r="C21" s="4"/>
      <c r="D21" s="4"/>
      <c r="E21" s="4"/>
      <c r="G21" s="222"/>
      <c r="H21" s="7"/>
      <c r="I21" s="7"/>
    </row>
    <row r="22" spans="1:27" s="226" customFormat="1" ht="26.1" customHeight="1">
      <c r="B22" s="1896" t="s">
        <v>900</v>
      </c>
      <c r="C22" s="1896"/>
      <c r="D22" s="1896"/>
      <c r="E22" s="1845"/>
      <c r="F22" s="1845"/>
      <c r="G22" s="1845"/>
      <c r="H22" s="1897"/>
      <c r="I22" s="1897"/>
      <c r="J22" s="1897"/>
      <c r="K22" s="1897"/>
      <c r="M22" s="1888" t="s">
        <v>19</v>
      </c>
      <c r="N22" s="1888"/>
      <c r="O22" s="1888"/>
      <c r="P22" s="1888"/>
      <c r="Q22" s="1888"/>
    </row>
    <row r="23" spans="1:27" ht="22.5" customHeight="1">
      <c r="B23" s="274"/>
      <c r="C23" s="1898" t="s">
        <v>272</v>
      </c>
      <c r="D23" s="1899"/>
      <c r="E23" s="274"/>
      <c r="F23" s="1885" t="s">
        <v>273</v>
      </c>
      <c r="G23" s="1886"/>
      <c r="H23" s="1886"/>
      <c r="I23" s="1886"/>
      <c r="J23" s="274"/>
      <c r="K23" s="1885" t="s">
        <v>274</v>
      </c>
      <c r="L23" s="1886"/>
      <c r="M23" s="1889"/>
      <c r="N23" s="274"/>
      <c r="O23" s="1892" t="s">
        <v>275</v>
      </c>
      <c r="P23" s="1893"/>
      <c r="Q23" s="1893"/>
    </row>
    <row r="24" spans="1:27" ht="22.5" customHeight="1">
      <c r="B24" s="274"/>
      <c r="C24" s="1885" t="s">
        <v>276</v>
      </c>
      <c r="D24" s="1886"/>
      <c r="E24" s="274"/>
      <c r="F24" s="1885" t="s">
        <v>277</v>
      </c>
      <c r="G24" s="1886"/>
      <c r="H24" s="1886"/>
      <c r="I24" s="1886"/>
      <c r="J24" s="274"/>
      <c r="K24" s="1885" t="s">
        <v>278</v>
      </c>
      <c r="L24" s="1886"/>
      <c r="M24" s="1889"/>
      <c r="N24" s="274"/>
      <c r="O24" s="1892" t="s">
        <v>279</v>
      </c>
      <c r="P24" s="1893"/>
      <c r="Q24" s="1893"/>
    </row>
    <row r="25" spans="1:27" ht="22.5" customHeight="1">
      <c r="B25" s="274"/>
      <c r="C25" s="1898" t="s">
        <v>280</v>
      </c>
      <c r="D25" s="1899"/>
      <c r="E25" s="274"/>
      <c r="F25" s="1885" t="s">
        <v>726</v>
      </c>
      <c r="G25" s="1886"/>
      <c r="H25" s="1886"/>
      <c r="I25" s="1886"/>
      <c r="J25" s="274"/>
      <c r="K25" s="1885" t="s">
        <v>281</v>
      </c>
      <c r="L25" s="1886"/>
      <c r="M25" s="1889"/>
      <c r="N25" s="274"/>
      <c r="O25" s="1892" t="s">
        <v>282</v>
      </c>
      <c r="P25" s="1893"/>
      <c r="Q25" s="1893"/>
    </row>
    <row r="26" spans="1:27" ht="22.5" customHeight="1">
      <c r="B26" s="274"/>
      <c r="C26" s="1903" t="s">
        <v>1153</v>
      </c>
      <c r="D26" s="1904"/>
      <c r="E26" s="274"/>
      <c r="F26" s="1885" t="s">
        <v>725</v>
      </c>
      <c r="G26" s="1886"/>
      <c r="H26" s="1886"/>
      <c r="I26" s="1886"/>
      <c r="J26" s="274"/>
      <c r="K26" s="1885" t="s">
        <v>283</v>
      </c>
      <c r="L26" s="1886"/>
      <c r="M26" s="1889"/>
      <c r="N26" s="274"/>
      <c r="O26" s="1892" t="s">
        <v>284</v>
      </c>
      <c r="P26" s="1893"/>
      <c r="Q26" s="1893"/>
    </row>
    <row r="27" spans="1:27" ht="22.5" customHeight="1">
      <c r="B27" s="274"/>
      <c r="C27" s="1898" t="s">
        <v>285</v>
      </c>
      <c r="D27" s="1899"/>
      <c r="E27" s="274"/>
      <c r="F27" s="1885" t="s">
        <v>724</v>
      </c>
      <c r="G27" s="1886"/>
      <c r="H27" s="1886"/>
      <c r="I27" s="1886"/>
      <c r="J27" s="274"/>
      <c r="K27" s="1885" t="s">
        <v>286</v>
      </c>
      <c r="L27" s="1886"/>
      <c r="M27" s="1887"/>
      <c r="N27" s="275" t="s">
        <v>228</v>
      </c>
      <c r="O27" s="1887"/>
      <c r="P27" s="1886"/>
      <c r="Q27" s="1886"/>
      <c r="R27" s="16" t="s">
        <v>230</v>
      </c>
    </row>
    <row r="28" spans="1:27" ht="14.25" customHeight="1">
      <c r="E28" s="1869"/>
      <c r="F28" s="1869"/>
      <c r="G28" s="1869"/>
      <c r="H28" s="1869"/>
      <c r="I28" s="1869"/>
      <c r="J28" s="1869"/>
      <c r="K28" s="1869"/>
      <c r="L28" s="1869"/>
      <c r="M28" s="1869"/>
      <c r="N28" s="1869"/>
      <c r="O28" s="1869"/>
      <c r="P28" s="1869"/>
    </row>
    <row r="29" spans="1:27" s="226" customFormat="1" ht="30" customHeight="1">
      <c r="C29" s="230" t="s">
        <v>287</v>
      </c>
      <c r="D29" s="276"/>
      <c r="E29" s="1882" t="s">
        <v>288</v>
      </c>
      <c r="F29" s="1882"/>
      <c r="G29" s="1882"/>
      <c r="H29" s="1882"/>
      <c r="I29" s="1882"/>
      <c r="J29" s="1882"/>
      <c r="K29" s="1882"/>
      <c r="L29" s="1882"/>
      <c r="M29" s="1882"/>
      <c r="N29" s="1882"/>
      <c r="O29" s="1882"/>
      <c r="P29" s="1882"/>
      <c r="Q29" s="1882"/>
    </row>
    <row r="30" spans="1:27" s="226" customFormat="1" ht="12.75" customHeight="1">
      <c r="C30" s="230"/>
      <c r="D30" s="277"/>
      <c r="E30" s="278"/>
      <c r="F30" s="278"/>
      <c r="G30" s="278"/>
      <c r="H30" s="278"/>
      <c r="I30" s="278"/>
      <c r="J30" s="278"/>
      <c r="K30" s="278"/>
      <c r="L30" s="278"/>
      <c r="M30" s="278"/>
      <c r="N30" s="278"/>
      <c r="O30" s="278"/>
      <c r="P30" s="278"/>
      <c r="Q30" s="278"/>
    </row>
    <row r="31" spans="1:27" s="226" customFormat="1" ht="30" customHeight="1">
      <c r="C31" s="279" t="s">
        <v>289</v>
      </c>
      <c r="D31" s="276"/>
      <c r="E31" s="1883" t="s">
        <v>1527</v>
      </c>
      <c r="F31" s="1883"/>
      <c r="G31" s="1883"/>
      <c r="H31" s="1883"/>
      <c r="I31" s="1883"/>
      <c r="J31" s="1883"/>
      <c r="K31" s="1883"/>
      <c r="L31" s="1883"/>
      <c r="M31" s="1883"/>
      <c r="N31" s="1883"/>
      <c r="O31" s="1883"/>
      <c r="P31" s="1883"/>
      <c r="Q31" s="1883"/>
      <c r="R31" s="1883"/>
    </row>
    <row r="32" spans="1:27" s="226" customFormat="1" ht="141.75" customHeight="1">
      <c r="C32" s="279"/>
      <c r="D32" s="230"/>
      <c r="E32" s="1883"/>
      <c r="F32" s="1883"/>
      <c r="G32" s="1883"/>
      <c r="H32" s="1883"/>
      <c r="I32" s="1883"/>
      <c r="J32" s="1883"/>
      <c r="K32" s="1883"/>
      <c r="L32" s="1883"/>
      <c r="M32" s="1883"/>
      <c r="N32" s="1883"/>
      <c r="O32" s="1883"/>
      <c r="P32" s="1883"/>
      <c r="Q32" s="1883"/>
      <c r="R32" s="1883"/>
    </row>
    <row r="33" spans="2:34" s="226" customFormat="1" ht="6" customHeight="1">
      <c r="C33" s="229"/>
      <c r="D33" s="229"/>
      <c r="E33" s="229"/>
      <c r="F33" s="229"/>
      <c r="G33" s="229"/>
      <c r="H33" s="229"/>
      <c r="I33" s="229"/>
      <c r="J33" s="229"/>
      <c r="K33" s="229"/>
      <c r="L33" s="229"/>
      <c r="M33" s="229"/>
      <c r="N33" s="229"/>
      <c r="O33" s="229"/>
      <c r="P33" s="229"/>
      <c r="Q33" s="229"/>
    </row>
    <row r="34" spans="2:34" s="226" customFormat="1" ht="26.1" customHeight="1">
      <c r="B34" s="226" t="s">
        <v>290</v>
      </c>
      <c r="AD34" s="426"/>
    </row>
    <row r="35" spans="2:34" s="226" customFormat="1" ht="30.75" customHeight="1">
      <c r="C35" s="226" t="s">
        <v>291</v>
      </c>
      <c r="G35" s="1880"/>
      <c r="H35" s="1880"/>
      <c r="I35" s="1880"/>
      <c r="J35" s="1880"/>
      <c r="K35" s="1880"/>
      <c r="L35" s="1880"/>
      <c r="M35" s="1880"/>
      <c r="N35" s="1880"/>
      <c r="O35" s="1880"/>
      <c r="P35" s="1880"/>
      <c r="Q35" s="224"/>
      <c r="S35" s="213"/>
      <c r="AD35" s="426"/>
    </row>
    <row r="36" spans="2:34" s="226" customFormat="1" ht="30" customHeight="1">
      <c r="C36" s="226" t="s">
        <v>20</v>
      </c>
      <c r="F36" s="1879">
        <f>日程!C31</f>
        <v>45491</v>
      </c>
      <c r="G36" s="1879"/>
      <c r="H36" s="1879"/>
      <c r="I36" s="162"/>
      <c r="J36" s="223" t="s">
        <v>292</v>
      </c>
      <c r="K36" s="1846"/>
      <c r="L36" s="1846"/>
      <c r="M36" s="1846"/>
      <c r="N36" s="170" t="s">
        <v>293</v>
      </c>
      <c r="O36" s="284" t="str">
        <f>IF(K36="","",様式6!AJ158)</f>
        <v/>
      </c>
      <c r="P36" s="224" t="s">
        <v>294</v>
      </c>
      <c r="S36" s="283"/>
      <c r="U36" s="216" t="str">
        <f>IF(F36="","",TEXT(F36,"ggge年mm月dd日"))</f>
        <v>令和6年07月18日</v>
      </c>
      <c r="AC36" s="426">
        <f>K36</f>
        <v>0</v>
      </c>
      <c r="AE36" s="226" t="str">
        <f>O36</f>
        <v/>
      </c>
    </row>
    <row r="37" spans="2:34" s="226" customFormat="1" ht="30" customHeight="1">
      <c r="C37" s="226" t="s">
        <v>295</v>
      </c>
      <c r="F37" s="280"/>
      <c r="G37" s="163" t="s">
        <v>296</v>
      </c>
      <c r="K37" s="1854"/>
      <c r="L37" s="1854"/>
      <c r="M37" s="1854"/>
      <c r="N37" s="1855"/>
      <c r="O37" s="1855"/>
      <c r="P37" s="1855"/>
      <c r="Q37" s="1855"/>
      <c r="S37" s="198"/>
      <c r="U37" s="216" t="str">
        <f>IF(F36="","",TEXT(K36,"ggge年mm月dd日"))</f>
        <v>明治33年01月00日</v>
      </c>
      <c r="AC37" s="226">
        <f>YEAR(AC36)</f>
        <v>1900</v>
      </c>
    </row>
    <row r="38" spans="2:34" s="226" customFormat="1" ht="11.25" customHeight="1"/>
    <row r="39" spans="2:34" s="226" customFormat="1" ht="33.6" customHeight="1">
      <c r="B39" s="226" t="s">
        <v>297</v>
      </c>
      <c r="F39" s="1881"/>
      <c r="G39" s="1881"/>
      <c r="H39" s="1881"/>
      <c r="I39" s="1881"/>
      <c r="J39" s="1881"/>
      <c r="K39" s="1881"/>
      <c r="L39" s="1881"/>
      <c r="M39" s="1881"/>
      <c r="N39" s="1881"/>
      <c r="O39" s="1881"/>
      <c r="P39" s="1881"/>
      <c r="Q39" s="1881"/>
      <c r="S39" s="198">
        <f>EDATE(F36,2)</f>
        <v>45553</v>
      </c>
      <c r="T39" s="198">
        <f>EDATE(F36,4)</f>
        <v>45614</v>
      </c>
    </row>
    <row r="40" spans="2:34" s="226" customFormat="1" ht="33.6" customHeight="1">
      <c r="B40" s="226" t="s">
        <v>21</v>
      </c>
      <c r="E40" s="281" t="s">
        <v>271</v>
      </c>
      <c r="F40" s="1874"/>
      <c r="G40" s="597"/>
      <c r="H40" s="1860"/>
      <c r="I40" s="1861"/>
      <c r="J40" s="1861"/>
      <c r="K40" s="1861"/>
      <c r="L40" s="1861"/>
      <c r="M40" s="1861"/>
      <c r="N40" s="1861"/>
      <c r="O40" s="1861"/>
      <c r="P40" s="1861"/>
      <c r="Q40" s="1861"/>
      <c r="S40" s="213"/>
      <c r="T40" s="493"/>
      <c r="U40" s="494" t="str">
        <f>IF(OR(S40&gt;=1,T40&gt;=1),SUM(S40:T40),"")</f>
        <v/>
      </c>
      <c r="AH40" s="405"/>
    </row>
    <row r="41" spans="2:34" s="226" customFormat="1" ht="33.6" customHeight="1">
      <c r="E41" s="281"/>
      <c r="F41" s="1875"/>
      <c r="G41" s="599"/>
      <c r="H41" s="1870"/>
      <c r="I41" s="1870"/>
      <c r="J41" s="1870"/>
      <c r="K41" s="1870"/>
      <c r="L41" s="1870"/>
      <c r="M41" s="1870"/>
      <c r="N41" s="1870"/>
      <c r="O41" s="1870"/>
      <c r="P41" s="1870"/>
      <c r="Q41" s="1870"/>
      <c r="S41" s="213"/>
      <c r="T41" s="493"/>
      <c r="U41" s="598"/>
      <c r="AH41" s="405"/>
    </row>
    <row r="42" spans="2:34" s="226" customFormat="1" ht="12" customHeight="1">
      <c r="F42" s="8"/>
      <c r="G42" s="8"/>
      <c r="H42" s="8"/>
      <c r="I42" s="8"/>
      <c r="J42" s="8"/>
      <c r="K42" s="8"/>
      <c r="L42" s="8"/>
      <c r="M42" s="8"/>
      <c r="N42" s="8"/>
      <c r="O42" s="8"/>
      <c r="P42" s="8"/>
      <c r="Q42" s="8"/>
    </row>
    <row r="43" spans="2:34" s="226" customFormat="1" ht="30" customHeight="1">
      <c r="B43" s="226" t="s">
        <v>22</v>
      </c>
      <c r="F43" s="1847"/>
      <c r="G43" s="1847"/>
      <c r="H43" s="1847"/>
      <c r="I43" s="282"/>
      <c r="J43" s="6"/>
      <c r="K43" s="9"/>
      <c r="L43" s="6"/>
      <c r="M43" s="6"/>
      <c r="N43" s="6"/>
      <c r="O43" s="6"/>
      <c r="P43" s="6"/>
      <c r="Q43" s="6"/>
    </row>
    <row r="44" spans="2:34" s="752" customFormat="1" ht="20.100000000000001" customHeight="1">
      <c r="F44" s="282"/>
      <c r="G44" s="282"/>
      <c r="H44" s="282"/>
      <c r="I44" s="282"/>
      <c r="J44" s="6"/>
      <c r="K44" s="9"/>
      <c r="L44" s="6"/>
      <c r="M44" s="6"/>
      <c r="N44" s="6"/>
      <c r="O44" s="6"/>
      <c r="P44" s="6"/>
      <c r="Q44" s="6"/>
    </row>
    <row r="45" spans="2:34" s="752" customFormat="1" ht="30" customHeight="1">
      <c r="B45" s="892" t="s">
        <v>773</v>
      </c>
      <c r="C45" s="892"/>
      <c r="F45" s="1884"/>
      <c r="G45" s="1884"/>
      <c r="H45" s="1884"/>
      <c r="I45" s="282"/>
      <c r="J45" s="6"/>
      <c r="K45" s="9"/>
      <c r="L45" s="6"/>
      <c r="M45" s="6"/>
      <c r="N45" s="6"/>
      <c r="O45" s="6"/>
      <c r="P45" s="6"/>
      <c r="Q45" s="6"/>
    </row>
    <row r="46" spans="2:34" ht="15" customHeight="1"/>
    <row r="47" spans="2:34" ht="36.75" customHeight="1">
      <c r="B47" s="1862" t="s">
        <v>32</v>
      </c>
      <c r="C47" s="1863"/>
      <c r="D47" s="1876" t="s">
        <v>208</v>
      </c>
      <c r="E47" s="1877"/>
      <c r="F47" s="1877"/>
      <c r="G47" s="1877"/>
      <c r="H47" s="1878"/>
      <c r="I47" s="1848" t="s">
        <v>298</v>
      </c>
      <c r="J47" s="1849"/>
      <c r="K47" s="1849"/>
      <c r="L47" s="1849"/>
      <c r="M47" s="1850"/>
      <c r="N47" s="1848" t="s">
        <v>299</v>
      </c>
      <c r="O47" s="1849"/>
      <c r="P47" s="1849"/>
      <c r="Q47" s="1850"/>
    </row>
    <row r="48" spans="2:34" ht="35.1" customHeight="1">
      <c r="B48" s="1864"/>
      <c r="C48" s="1865"/>
      <c r="D48" s="1871"/>
      <c r="E48" s="1872"/>
      <c r="F48" s="1872"/>
      <c r="G48" s="1872"/>
      <c r="H48" s="1873"/>
      <c r="I48" s="1851" t="s">
        <v>31</v>
      </c>
      <c r="J48" s="1852"/>
      <c r="K48" s="1852"/>
      <c r="L48" s="1852"/>
      <c r="M48" s="1853"/>
      <c r="N48" s="1856"/>
      <c r="O48" s="1857"/>
      <c r="P48" s="1858"/>
      <c r="Q48" s="1859"/>
    </row>
    <row r="49" spans="1:18" s="226" customFormat="1" ht="12" customHeight="1"/>
    <row r="50" spans="1:18" s="226" customFormat="1" ht="26.1" customHeight="1">
      <c r="C50" s="226" t="s">
        <v>27</v>
      </c>
    </row>
    <row r="51" spans="1:18" s="226" customFormat="1" ht="48" customHeight="1">
      <c r="B51" s="10"/>
      <c r="C51" s="8" t="s">
        <v>23</v>
      </c>
      <c r="D51" s="8"/>
      <c r="E51" s="8"/>
      <c r="F51" s="8"/>
      <c r="G51" s="8" t="s">
        <v>24</v>
      </c>
      <c r="H51" s="8"/>
      <c r="I51" s="8"/>
      <c r="J51" s="8"/>
      <c r="K51" s="8"/>
      <c r="L51" s="8" t="s">
        <v>3</v>
      </c>
      <c r="M51" s="1866" t="s">
        <v>300</v>
      </c>
      <c r="N51" s="1866"/>
      <c r="O51" s="1675" t="str">
        <f>IF(AA2="","",IF(N2="","","認"))</f>
        <v/>
      </c>
      <c r="P51" s="1867" t="str">
        <f>IF(AA2="","",IF(N2="","",AA2&amp;"-"&amp;13&amp;"-"&amp;AA19&amp;"-"&amp;様式５!AR23&amp;"-"))</f>
        <v/>
      </c>
      <c r="Q51" s="1868"/>
    </row>
    <row r="52" spans="1:18" s="226" customFormat="1" ht="20.100000000000001" customHeight="1">
      <c r="B52" s="11"/>
      <c r="C52" s="6"/>
      <c r="D52" s="6"/>
      <c r="E52" s="6"/>
      <c r="F52" s="6"/>
      <c r="G52" s="6"/>
      <c r="H52" s="6"/>
      <c r="I52" s="6"/>
      <c r="J52" s="6"/>
      <c r="K52" s="6"/>
      <c r="L52" s="6"/>
      <c r="M52" s="404"/>
      <c r="N52" s="5"/>
      <c r="O52" s="5"/>
      <c r="P52" s="5"/>
      <c r="Q52" s="12"/>
    </row>
    <row r="53" spans="1:18" s="226" customFormat="1" ht="39.950000000000003" customHeight="1">
      <c r="B53" s="13"/>
      <c r="C53" s="224" t="s">
        <v>25</v>
      </c>
      <c r="D53" s="224"/>
      <c r="E53" s="224"/>
      <c r="F53" s="224"/>
      <c r="G53" s="224"/>
      <c r="H53" s="224"/>
      <c r="I53" s="224"/>
      <c r="J53" s="224"/>
      <c r="K53" s="224"/>
      <c r="L53" s="224"/>
      <c r="M53" s="224"/>
      <c r="N53" s="224"/>
      <c r="O53" s="224"/>
      <c r="P53" s="224"/>
      <c r="Q53" s="14"/>
    </row>
    <row r="54" spans="1:18" s="226" customFormat="1" ht="26.1" customHeight="1">
      <c r="A54" s="1844" t="s">
        <v>209</v>
      </c>
      <c r="B54" s="1844"/>
      <c r="C54" s="1844"/>
      <c r="D54" s="1844"/>
      <c r="E54" s="1845"/>
    </row>
    <row r="55" spans="1:18" ht="14.25" customHeight="1">
      <c r="A55" s="226"/>
      <c r="B55" s="226"/>
      <c r="C55" s="226"/>
      <c r="D55" s="226"/>
      <c r="E55" s="226"/>
    </row>
    <row r="56" spans="1:18" ht="26.1" customHeight="1">
      <c r="A56" s="222" t="s">
        <v>26</v>
      </c>
    </row>
    <row r="57" spans="1:18" ht="58.5" customHeight="1">
      <c r="C57" s="1841" t="s">
        <v>953</v>
      </c>
      <c r="D57" s="1841"/>
      <c r="E57" s="1842"/>
      <c r="F57" s="1842"/>
      <c r="G57" s="1842"/>
      <c r="H57" s="1842"/>
      <c r="I57" s="1842"/>
      <c r="J57" s="1842"/>
      <c r="K57" s="1842"/>
      <c r="L57" s="1842"/>
      <c r="M57" s="1842"/>
      <c r="N57" s="1842"/>
      <c r="O57" s="1842"/>
      <c r="P57" s="1842"/>
      <c r="Q57" s="1842"/>
      <c r="R57" s="1842"/>
    </row>
    <row r="58" spans="1:18" ht="29.25" customHeight="1">
      <c r="C58" s="1843"/>
      <c r="D58" s="1843"/>
      <c r="E58" s="1843"/>
      <c r="F58" s="1843"/>
      <c r="G58" s="1843"/>
      <c r="H58" s="1843"/>
      <c r="I58" s="1843"/>
      <c r="J58" s="1843"/>
      <c r="K58" s="1843"/>
      <c r="L58" s="1843"/>
      <c r="M58" s="1843"/>
      <c r="N58" s="1843"/>
      <c r="O58" s="1843"/>
      <c r="P58" s="1843"/>
      <c r="Q58" s="1843"/>
      <c r="R58" s="1843"/>
    </row>
    <row r="59" spans="1:18" ht="24.75" customHeight="1">
      <c r="C59" s="1843"/>
      <c r="D59" s="1843"/>
      <c r="E59" s="1843"/>
      <c r="F59" s="1843"/>
      <c r="G59" s="1843"/>
      <c r="H59" s="1843"/>
      <c r="I59" s="1843"/>
      <c r="J59" s="1843"/>
      <c r="K59" s="1843"/>
      <c r="L59" s="1843"/>
      <c r="M59" s="1843"/>
      <c r="N59" s="1843"/>
      <c r="O59" s="1843"/>
      <c r="P59" s="1843"/>
      <c r="Q59" s="1843"/>
      <c r="R59" s="1843"/>
    </row>
    <row r="60" spans="1:18" ht="75" customHeight="1">
      <c r="C60" s="1843"/>
      <c r="D60" s="1843"/>
      <c r="E60" s="1843"/>
      <c r="F60" s="1843"/>
      <c r="G60" s="1843"/>
      <c r="H60" s="1843"/>
      <c r="I60" s="1843"/>
      <c r="J60" s="1843"/>
      <c r="K60" s="1843"/>
      <c r="L60" s="1843"/>
      <c r="M60" s="1843"/>
      <c r="N60" s="1843"/>
      <c r="O60" s="1843"/>
      <c r="P60" s="1843"/>
      <c r="Q60" s="1843"/>
      <c r="R60" s="1843"/>
    </row>
    <row r="61" spans="1:18" ht="26.1" customHeight="1">
      <c r="C61" s="1843"/>
      <c r="D61" s="1843"/>
      <c r="E61" s="1843"/>
      <c r="F61" s="1843"/>
      <c r="G61" s="1843"/>
      <c r="H61" s="1843"/>
      <c r="I61" s="1843"/>
      <c r="J61" s="1843"/>
      <c r="K61" s="1843"/>
      <c r="L61" s="1843"/>
      <c r="M61" s="1843"/>
      <c r="N61" s="1843"/>
      <c r="O61" s="1843"/>
      <c r="P61" s="1843"/>
      <c r="Q61" s="1843"/>
      <c r="R61" s="1843"/>
    </row>
    <row r="62" spans="1:18" ht="26.1" customHeight="1">
      <c r="C62" s="1843"/>
      <c r="D62" s="1843"/>
      <c r="E62" s="1843"/>
      <c r="F62" s="1843"/>
      <c r="G62" s="1843"/>
      <c r="H62" s="1843"/>
      <c r="I62" s="1843"/>
      <c r="J62" s="1843"/>
      <c r="K62" s="1843"/>
      <c r="L62" s="1843"/>
      <c r="M62" s="1843"/>
      <c r="N62" s="1843"/>
      <c r="O62" s="1843"/>
      <c r="P62" s="1843"/>
      <c r="Q62" s="1843"/>
      <c r="R62" s="1843"/>
    </row>
    <row r="63" spans="1:18" ht="26.1" customHeight="1">
      <c r="C63" s="1843"/>
      <c r="D63" s="1843"/>
      <c r="E63" s="1843"/>
      <c r="F63" s="1843"/>
      <c r="G63" s="1843"/>
      <c r="H63" s="1843"/>
      <c r="I63" s="1843"/>
      <c r="J63" s="1843"/>
      <c r="K63" s="1843"/>
      <c r="L63" s="1843"/>
      <c r="M63" s="1843"/>
      <c r="N63" s="1843"/>
      <c r="O63" s="1843"/>
      <c r="P63" s="1843"/>
      <c r="Q63" s="1843"/>
      <c r="R63" s="1843"/>
    </row>
  </sheetData>
  <mergeCells count="74">
    <mergeCell ref="AD2:AL3"/>
    <mergeCell ref="L10:Q10"/>
    <mergeCell ref="N2:Q2"/>
    <mergeCell ref="A4:K4"/>
    <mergeCell ref="I7:J7"/>
    <mergeCell ref="L8:Q8"/>
    <mergeCell ref="AE8:AJ8"/>
    <mergeCell ref="I10:K10"/>
    <mergeCell ref="C26:D26"/>
    <mergeCell ref="AE9:AJ9"/>
    <mergeCell ref="AE10:AJ10"/>
    <mergeCell ref="L7:Q7"/>
    <mergeCell ref="L9:Q9"/>
    <mergeCell ref="I9:J9"/>
    <mergeCell ref="H13:L13"/>
    <mergeCell ref="A8:C8"/>
    <mergeCell ref="I8:J8"/>
    <mergeCell ref="M11:P11"/>
    <mergeCell ref="I11:J11"/>
    <mergeCell ref="A13:E13"/>
    <mergeCell ref="F13:G13"/>
    <mergeCell ref="O12:P12"/>
    <mergeCell ref="I12:L12"/>
    <mergeCell ref="M12:N12"/>
    <mergeCell ref="F25:I25"/>
    <mergeCell ref="A14:Q14"/>
    <mergeCell ref="A18:Q18"/>
    <mergeCell ref="B19:C19"/>
    <mergeCell ref="C25:D25"/>
    <mergeCell ref="K25:M25"/>
    <mergeCell ref="C23:D23"/>
    <mergeCell ref="F23:I23"/>
    <mergeCell ref="O23:Q23"/>
    <mergeCell ref="K23:M23"/>
    <mergeCell ref="K27:M27"/>
    <mergeCell ref="F26:I26"/>
    <mergeCell ref="M22:Q22"/>
    <mergeCell ref="K26:M26"/>
    <mergeCell ref="M13:Q13"/>
    <mergeCell ref="F24:I24"/>
    <mergeCell ref="K24:M24"/>
    <mergeCell ref="O25:Q25"/>
    <mergeCell ref="F27:I27"/>
    <mergeCell ref="B16:P16"/>
    <mergeCell ref="B22:K22"/>
    <mergeCell ref="O27:Q27"/>
    <mergeCell ref="O24:Q24"/>
    <mergeCell ref="O26:Q26"/>
    <mergeCell ref="C27:D27"/>
    <mergeCell ref="C24:D24"/>
    <mergeCell ref="E28:P28"/>
    <mergeCell ref="H41:Q41"/>
    <mergeCell ref="D48:H48"/>
    <mergeCell ref="F40:F41"/>
    <mergeCell ref="D47:H47"/>
    <mergeCell ref="I47:M47"/>
    <mergeCell ref="F36:H36"/>
    <mergeCell ref="G35:P35"/>
    <mergeCell ref="F39:Q39"/>
    <mergeCell ref="E29:Q29"/>
    <mergeCell ref="E31:R32"/>
    <mergeCell ref="F45:H45"/>
    <mergeCell ref="C57:R63"/>
    <mergeCell ref="A54:E54"/>
    <mergeCell ref="K36:M36"/>
    <mergeCell ref="F43:H43"/>
    <mergeCell ref="N47:Q47"/>
    <mergeCell ref="I48:M48"/>
    <mergeCell ref="K37:Q37"/>
    <mergeCell ref="N48:Q48"/>
    <mergeCell ref="H40:Q40"/>
    <mergeCell ref="B47:C48"/>
    <mergeCell ref="M51:N51"/>
    <mergeCell ref="P51:Q51"/>
  </mergeCells>
  <phoneticPr fontId="53"/>
  <conditionalFormatting sqref="N2:Q2 L8:Q10 M11:P12">
    <cfRule type="containsBlanks" dxfId="315" priority="5">
      <formula>LEN(TRIM(L2))=0</formula>
    </cfRule>
  </conditionalFormatting>
  <conditionalFormatting sqref="K8 L7:Q7">
    <cfRule type="containsBlanks" dxfId="314" priority="4">
      <formula>LEN(TRIM(K7))=0</formula>
    </cfRule>
  </conditionalFormatting>
  <conditionalFormatting sqref="B23:B27 E23:E27 J23:J27 N23:N26">
    <cfRule type="containsBlanks" dxfId="313" priority="3">
      <formula>LEN(TRIM(B23))=0</formula>
    </cfRule>
  </conditionalFormatting>
  <conditionalFormatting sqref="G35:P35 K36:M36 F37 F39:Q39 F40:F41 H40:Q41 F43:H43 F45:H45">
    <cfRule type="containsBlanks" dxfId="312" priority="2">
      <formula>LEN(TRIM(F35))=0</formula>
    </cfRule>
  </conditionalFormatting>
  <conditionalFormatting sqref="D29 D31">
    <cfRule type="containsBlanks" dxfId="311" priority="1">
      <formula>LEN(TRIM(D29))=0</formula>
    </cfRule>
  </conditionalFormatting>
  <dataValidations count="11">
    <dataValidation imeMode="hiragana" allowBlank="1" showInputMessage="1" showErrorMessage="1" sqref="M12"/>
    <dataValidation type="list" allowBlank="1" showInputMessage="1" showErrorMessage="1" sqref="B23:B27 N23:N26 J23:J27 E23:E27 D31 D29">
      <formula1>"✔"</formula1>
    </dataValidation>
    <dataValidation type="list" allowBlank="1" showInputMessage="1" showErrorMessage="1" sqref="E19:E20">
      <formula1>"○"</formula1>
    </dataValidation>
    <dataValidation type="custom" allowBlank="1" showInputMessage="1" showErrorMessage="1" error="半角数字で入力してください" sqref="F40">
      <formula1>F40=ASC(F40)</formula1>
    </dataValidation>
    <dataValidation allowBlank="1" showInputMessage="1" showErrorMessage="1" error="自動表示されますので、入力しないでください。" sqref="O36"/>
    <dataValidation type="textLength" allowBlank="1" showInputMessage="1" showErrorMessage="1" error="施設名は４０文字までに設定してください。" sqref="F39:Q39">
      <formula1>0</formula1>
      <formula2>40</formula2>
    </dataValidation>
    <dataValidation type="textLength" operator="lessThanOrEqual" allowBlank="1" showInputMessage="1" showErrorMessage="1" errorTitle="入力文字数が多すぎます" error="40文字以内で入力してください（半角・全角・スペースも１文字となります）" sqref="G35:P35">
      <formula1>40</formula1>
    </dataValidation>
    <dataValidation type="whole" allowBlank="1" showInputMessage="1" showErrorMessage="1" sqref="F37">
      <formula1>8</formula1>
      <formula2>30</formula2>
    </dataValidation>
    <dataValidation type="custom" allowBlank="1" showInputMessage="1" showErrorMessage="1" error="文字列では入力できません。_x000a_" sqref="N2:Q2">
      <formula1>ISNUMBER(N2)</formula1>
    </dataValidation>
    <dataValidation type="whole" allowBlank="1" showInputMessage="1" showErrorMessage="1" error="実施機関番号が9桁の数字を入力してください。" sqref="F44:G44 H44">
      <formula1>0</formula1>
      <formula2>999999999</formula2>
    </dataValidation>
    <dataValidation type="date" allowBlank="1" showInputMessage="1" showErrorMessage="1" sqref="K36:M36">
      <formula1>45492</formula1>
      <formula2>45613</formula2>
    </dataValidation>
  </dataValidations>
  <printOptions horizontalCentered="1"/>
  <pageMargins left="0.39370078740157483" right="0.39370078740157483" top="0.39370078740157483" bottom="0.39370078740157483" header="0.31496062992125984" footer="0.31496062992125984"/>
  <pageSetup paperSize="9" scale="59" fitToHeight="0" orientation="portrait" r:id="rId1"/>
  <headerFooter>
    <oddFooter>&amp;R東京支部7月開講コース　</oddFooter>
  </headerFooter>
  <rowBreaks count="1" manualBreakCount="1">
    <brk id="53" max="16383" man="1"/>
  </rowBreak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sheetPr>
  <dimension ref="A1:W58"/>
  <sheetViews>
    <sheetView view="pageBreakPreview" topLeftCell="A13" zoomScale="115" zoomScaleNormal="100" zoomScaleSheetLayoutView="115" workbookViewId="0">
      <selection activeCell="C14" sqref="C14:E14"/>
    </sheetView>
  </sheetViews>
  <sheetFormatPr defaultRowHeight="14.25"/>
  <cols>
    <col min="1" max="2" width="3.625" style="1237" customWidth="1"/>
    <col min="3" max="3" width="5.625" style="1237" customWidth="1"/>
    <col min="4" max="4" width="3.625" style="1237" customWidth="1"/>
    <col min="5" max="5" width="10.625" style="1237" customWidth="1"/>
    <col min="6" max="7" width="3.625" style="1237" customWidth="1"/>
    <col min="8" max="9" width="5.625" style="1237" customWidth="1"/>
    <col min="10" max="10" width="3.625" style="1237" customWidth="1"/>
    <col min="11" max="18" width="5.625" style="1237" customWidth="1"/>
    <col min="19" max="16384" width="9" style="1237"/>
  </cols>
  <sheetData>
    <row r="1" spans="1:23" ht="25.5" customHeight="1">
      <c r="R1" s="704" t="s">
        <v>677</v>
      </c>
    </row>
    <row r="2" spans="1:23" ht="24.95" customHeight="1">
      <c r="A2" s="3448" t="s">
        <v>678</v>
      </c>
      <c r="B2" s="3448"/>
      <c r="C2" s="3448"/>
      <c r="D2" s="3448"/>
      <c r="E2" s="3448"/>
      <c r="F2" s="3448"/>
      <c r="G2" s="3448"/>
      <c r="H2" s="3448"/>
      <c r="I2" s="3448"/>
      <c r="J2" s="3448"/>
      <c r="K2" s="3448"/>
      <c r="L2" s="3448"/>
      <c r="M2" s="3448"/>
      <c r="N2" s="3448"/>
      <c r="O2" s="3448"/>
      <c r="P2" s="3448"/>
      <c r="Q2" s="3448"/>
      <c r="R2" s="3448"/>
    </row>
    <row r="3" spans="1:23" s="1238" customFormat="1" ht="20.100000000000001" customHeight="1">
      <c r="A3" s="3449" t="s">
        <v>679</v>
      </c>
      <c r="B3" s="3449"/>
      <c r="C3" s="3449"/>
      <c r="D3" s="3449"/>
      <c r="E3" s="3450" t="str">
        <f>IF(様式1!L10="","",様式1!L10)</f>
        <v/>
      </c>
      <c r="F3" s="3450"/>
      <c r="G3" s="3450"/>
      <c r="H3" s="3450"/>
      <c r="I3" s="3450"/>
      <c r="K3" s="1239" t="s">
        <v>606</v>
      </c>
      <c r="L3" s="1239"/>
      <c r="M3" s="3450" t="str">
        <f>IF(様式1!G35="","",様式1!G35)</f>
        <v/>
      </c>
      <c r="N3" s="3450"/>
      <c r="O3" s="3450"/>
      <c r="P3" s="3450"/>
      <c r="Q3" s="3450"/>
      <c r="R3" s="3450"/>
    </row>
    <row r="4" spans="1:23" ht="8.1" customHeight="1">
      <c r="B4" s="1235"/>
      <c r="C4" s="1235"/>
      <c r="D4" s="1235"/>
      <c r="E4" s="1235"/>
      <c r="F4" s="1235"/>
      <c r="G4" s="1235"/>
      <c r="H4" s="1235"/>
      <c r="I4" s="1235"/>
      <c r="J4" s="1235"/>
      <c r="K4" s="1235"/>
      <c r="L4" s="1235"/>
      <c r="M4" s="1235"/>
      <c r="N4" s="1235"/>
      <c r="O4" s="1235"/>
      <c r="P4" s="1235"/>
      <c r="Q4" s="1235"/>
    </row>
    <row r="5" spans="1:23" s="1240" customFormat="1" ht="23.1" customHeight="1">
      <c r="A5" s="1240" t="s">
        <v>63</v>
      </c>
      <c r="B5" s="634"/>
      <c r="C5" s="634"/>
      <c r="D5" s="634"/>
      <c r="E5" s="634"/>
      <c r="F5" s="634"/>
      <c r="G5" s="634"/>
      <c r="H5" s="634"/>
      <c r="I5" s="634"/>
      <c r="J5" s="634"/>
      <c r="K5" s="634"/>
      <c r="L5" s="634"/>
      <c r="M5" s="634"/>
      <c r="N5" s="634"/>
      <c r="O5" s="634"/>
      <c r="P5" s="634"/>
      <c r="Q5" s="634"/>
    </row>
    <row r="6" spans="1:23" s="1242" customFormat="1" ht="23.1" customHeight="1">
      <c r="A6" s="3451" t="s">
        <v>680</v>
      </c>
      <c r="B6" s="3451"/>
      <c r="C6" s="3451"/>
      <c r="D6" s="760" t="s">
        <v>784</v>
      </c>
      <c r="E6" s="1233" t="s">
        <v>455</v>
      </c>
      <c r="F6" s="1234" t="s">
        <v>1114</v>
      </c>
      <c r="G6" s="3452" t="str">
        <f>様式５!L5</f>
        <v>00 基礎分野</v>
      </c>
      <c r="H6" s="3452"/>
      <c r="I6" s="3452"/>
      <c r="J6" s="759" t="s">
        <v>1115</v>
      </c>
      <c r="K6" s="1241"/>
      <c r="L6" s="688" t="s">
        <v>454</v>
      </c>
      <c r="M6" s="761"/>
      <c r="N6" s="1234" t="s">
        <v>1114</v>
      </c>
      <c r="O6" s="3452"/>
      <c r="P6" s="3452"/>
      <c r="Q6" s="3452"/>
      <c r="R6" s="762" t="s">
        <v>1115</v>
      </c>
    </row>
    <row r="7" spans="1:23" s="1242" customFormat="1" ht="23.1" customHeight="1">
      <c r="A7" s="3451" t="s">
        <v>90</v>
      </c>
      <c r="B7" s="3451"/>
      <c r="C7" s="3451"/>
      <c r="D7" s="3453">
        <f>IF(様式1!F36="","",様式1!F36)</f>
        <v>45491</v>
      </c>
      <c r="E7" s="3454"/>
      <c r="F7" s="3454"/>
      <c r="G7" s="3454"/>
      <c r="H7" s="1315" t="s">
        <v>1116</v>
      </c>
      <c r="I7" s="3454" t="str">
        <f>IF(様式1!K36="","",様式1!K36)</f>
        <v/>
      </c>
      <c r="J7" s="3454"/>
      <c r="K7" s="3454"/>
      <c r="L7" s="3454"/>
      <c r="M7" s="3455"/>
      <c r="N7" s="3456" t="s">
        <v>234</v>
      </c>
      <c r="O7" s="3457"/>
      <c r="P7" s="3456" t="str">
        <f>IF(様式1!F37="","",様式1!F37)</f>
        <v/>
      </c>
      <c r="Q7" s="3458"/>
      <c r="R7" s="638" t="s">
        <v>296</v>
      </c>
    </row>
    <row r="8" spans="1:23" s="1242" customFormat="1" ht="8.1" customHeight="1">
      <c r="A8" s="640"/>
      <c r="B8" s="640"/>
      <c r="C8" s="640"/>
      <c r="D8" s="640"/>
      <c r="E8" s="640"/>
      <c r="F8" s="640"/>
      <c r="G8" s="640"/>
      <c r="H8" s="640"/>
      <c r="I8" s="640"/>
      <c r="J8" s="640"/>
      <c r="K8" s="640"/>
      <c r="L8" s="640"/>
      <c r="M8" s="640"/>
      <c r="N8" s="640"/>
      <c r="O8" s="640"/>
      <c r="P8" s="640"/>
      <c r="Q8" s="640"/>
      <c r="R8" s="640"/>
    </row>
    <row r="9" spans="1:23" s="1242" customFormat="1" ht="20.100000000000001" customHeight="1">
      <c r="A9" s="1243" t="s">
        <v>681</v>
      </c>
      <c r="B9" s="640"/>
      <c r="C9" s="640"/>
      <c r="D9" s="640"/>
      <c r="E9" s="640"/>
      <c r="F9" s="640"/>
      <c r="G9" s="640"/>
      <c r="H9" s="640"/>
      <c r="I9" s="640"/>
      <c r="J9" s="640"/>
      <c r="K9" s="640"/>
      <c r="L9" s="640"/>
      <c r="M9" s="640"/>
      <c r="N9" s="640"/>
      <c r="O9" s="640"/>
      <c r="P9" s="640"/>
      <c r="Q9" s="640"/>
      <c r="R9" s="640"/>
    </row>
    <row r="10" spans="1:23" s="1242" customFormat="1" ht="20.100000000000001" customHeight="1">
      <c r="A10" s="1244" t="s">
        <v>1117</v>
      </c>
      <c r="B10" s="1232"/>
      <c r="C10" s="1438"/>
      <c r="D10" s="1438"/>
      <c r="E10" s="1438"/>
      <c r="F10" s="1232"/>
      <c r="G10" s="1232"/>
      <c r="H10" s="1232"/>
      <c r="I10" s="1232"/>
      <c r="J10" s="1232"/>
      <c r="K10" s="1232"/>
      <c r="L10" s="1232"/>
      <c r="M10" s="1232"/>
      <c r="N10" s="1232"/>
      <c r="O10" s="1232"/>
      <c r="P10" s="1232"/>
      <c r="Q10" s="1232"/>
      <c r="R10" s="642"/>
    </row>
    <row r="11" spans="1:23" s="1242" customFormat="1" ht="35.1" customHeight="1">
      <c r="A11" s="3439"/>
      <c r="B11" s="3441" t="s">
        <v>682</v>
      </c>
      <c r="C11" s="3442"/>
      <c r="D11" s="3442"/>
      <c r="E11" s="3442"/>
      <c r="F11" s="3443"/>
      <c r="G11" s="3443"/>
      <c r="H11" s="3443"/>
      <c r="I11" s="3443"/>
      <c r="J11" s="3443"/>
      <c r="K11" s="3443"/>
      <c r="L11" s="3443"/>
      <c r="M11" s="3443"/>
      <c r="N11" s="3443"/>
      <c r="O11" s="3443"/>
      <c r="P11" s="3443"/>
      <c r="Q11" s="3443"/>
      <c r="R11" s="3444"/>
    </row>
    <row r="12" spans="1:23" s="1242" customFormat="1" ht="252.75" customHeight="1">
      <c r="A12" s="3440"/>
      <c r="B12" s="3445"/>
      <c r="C12" s="3446"/>
      <c r="D12" s="3446"/>
      <c r="E12" s="3446"/>
      <c r="F12" s="3446"/>
      <c r="G12" s="3446"/>
      <c r="H12" s="3446"/>
      <c r="I12" s="3446"/>
      <c r="J12" s="3446"/>
      <c r="K12" s="3446"/>
      <c r="L12" s="3446"/>
      <c r="M12" s="3446"/>
      <c r="N12" s="3446"/>
      <c r="O12" s="3446"/>
      <c r="P12" s="3446"/>
      <c r="Q12" s="3446"/>
      <c r="R12" s="3447"/>
      <c r="W12" s="695"/>
    </row>
    <row r="13" spans="1:23" s="1242" customFormat="1" ht="20.100000000000001" customHeight="1">
      <c r="A13" s="1244" t="s">
        <v>1118</v>
      </c>
      <c r="B13" s="1245"/>
      <c r="C13" s="1245"/>
      <c r="D13" s="1245"/>
      <c r="E13" s="1245"/>
      <c r="F13" s="1245"/>
      <c r="G13" s="1245"/>
      <c r="H13" s="1245"/>
      <c r="I13" s="1245"/>
      <c r="J13" s="1245"/>
      <c r="K13" s="1245"/>
      <c r="L13" s="1245"/>
      <c r="M13" s="1245"/>
      <c r="N13" s="1245"/>
      <c r="O13" s="1245"/>
      <c r="P13" s="1245"/>
      <c r="Q13" s="1245"/>
      <c r="R13" s="1246"/>
      <c r="W13" s="695"/>
    </row>
    <row r="14" spans="1:23" s="1242" customFormat="1" ht="23.1" customHeight="1">
      <c r="A14" s="3439"/>
      <c r="B14" s="3468" t="s">
        <v>683</v>
      </c>
      <c r="C14" s="3469"/>
      <c r="D14" s="3469"/>
      <c r="E14" s="3469"/>
      <c r="F14" s="3470"/>
      <c r="G14" s="644" t="str">
        <f>IF(様式５!P53="✔","○","")</f>
        <v/>
      </c>
      <c r="H14" s="1234" t="s">
        <v>684</v>
      </c>
      <c r="I14" s="1234"/>
      <c r="J14" s="644" t="str">
        <f>IF(様式５!K53="✔","○","")</f>
        <v/>
      </c>
      <c r="K14" s="1234" t="s">
        <v>685</v>
      </c>
      <c r="L14" s="636" t="s">
        <v>686</v>
      </c>
      <c r="M14" s="1234"/>
      <c r="N14" s="1234"/>
      <c r="O14" s="1234"/>
      <c r="P14" s="1234"/>
      <c r="Q14" s="1234"/>
      <c r="R14" s="1236"/>
    </row>
    <row r="15" spans="1:23" s="1242" customFormat="1" ht="23.1" customHeight="1">
      <c r="A15" s="3439"/>
      <c r="B15" s="3468" t="s">
        <v>687</v>
      </c>
      <c r="C15" s="3469"/>
      <c r="D15" s="3469"/>
      <c r="E15" s="3469"/>
      <c r="F15" s="3470"/>
      <c r="G15" s="3471">
        <f>IF(J14="○","",様式５!Z60)</f>
        <v>0</v>
      </c>
      <c r="H15" s="3472"/>
      <c r="I15" s="3472"/>
      <c r="J15" s="1247" t="s">
        <v>232</v>
      </c>
      <c r="K15" s="1247"/>
      <c r="L15" s="1247"/>
      <c r="M15" s="1247"/>
      <c r="N15" s="1247"/>
      <c r="O15" s="1247"/>
      <c r="P15" s="1247"/>
      <c r="Q15" s="1247"/>
      <c r="R15" s="1248"/>
    </row>
    <row r="16" spans="1:23" s="1242" customFormat="1" ht="23.1" customHeight="1">
      <c r="A16" s="3439"/>
      <c r="B16" s="3468" t="s">
        <v>688</v>
      </c>
      <c r="C16" s="3469"/>
      <c r="D16" s="3469"/>
      <c r="E16" s="3469"/>
      <c r="F16" s="3470"/>
      <c r="G16" s="3471">
        <f>IF(J14="○","",様式５!G58-様式５!O58)</f>
        <v>0</v>
      </c>
      <c r="H16" s="3472"/>
      <c r="I16" s="3472"/>
      <c r="J16" s="1247" t="s">
        <v>232</v>
      </c>
      <c r="K16" s="1247"/>
      <c r="L16" s="1247"/>
      <c r="M16" s="1247"/>
      <c r="N16" s="1247"/>
      <c r="O16" s="1247"/>
      <c r="P16" s="1247"/>
      <c r="Q16" s="1247"/>
      <c r="R16" s="1248"/>
    </row>
    <row r="17" spans="1:22" s="1242" customFormat="1" ht="23.1" customHeight="1">
      <c r="A17" s="3440"/>
      <c r="B17" s="3468" t="s">
        <v>689</v>
      </c>
      <c r="C17" s="3469"/>
      <c r="D17" s="3469"/>
      <c r="E17" s="3469"/>
      <c r="F17" s="3470"/>
      <c r="G17" s="3473" t="e">
        <f>IF(J14="○","",+G15/+G16*100)</f>
        <v>#DIV/0!</v>
      </c>
      <c r="H17" s="3474"/>
      <c r="I17" s="3474"/>
      <c r="J17" s="1247" t="s">
        <v>1119</v>
      </c>
      <c r="K17" s="1247"/>
      <c r="L17" s="1247"/>
      <c r="M17" s="1247"/>
      <c r="N17" s="1247"/>
      <c r="O17" s="1247"/>
      <c r="P17" s="1247"/>
      <c r="Q17" s="1247"/>
      <c r="R17" s="1248"/>
      <c r="T17" s="695"/>
    </row>
    <row r="18" spans="1:22" s="1242" customFormat="1" ht="13.5">
      <c r="A18" s="1249"/>
      <c r="B18" s="695"/>
      <c r="C18" s="1243"/>
      <c r="D18" s="1243"/>
      <c r="E18" s="1243"/>
      <c r="F18" s="1243"/>
      <c r="G18" s="640"/>
      <c r="H18" s="640"/>
      <c r="I18" s="640"/>
      <c r="J18" s="640"/>
      <c r="K18" s="640"/>
      <c r="L18" s="640"/>
      <c r="M18" s="640"/>
      <c r="N18" s="640"/>
      <c r="O18" s="640"/>
      <c r="P18" s="640"/>
      <c r="Q18" s="640"/>
      <c r="R18" s="640"/>
    </row>
    <row r="19" spans="1:22" s="650" customFormat="1" ht="20.100000000000001" customHeight="1">
      <c r="A19" s="648" t="s">
        <v>1120</v>
      </c>
      <c r="B19" s="649"/>
      <c r="C19" s="649"/>
      <c r="D19" s="649"/>
      <c r="E19" s="649"/>
      <c r="F19" s="649"/>
      <c r="G19" s="649"/>
      <c r="H19" s="649"/>
      <c r="I19" s="649"/>
      <c r="J19" s="649"/>
      <c r="K19" s="649"/>
      <c r="L19" s="649"/>
      <c r="M19" s="649"/>
      <c r="N19" s="649"/>
      <c r="O19" s="649"/>
      <c r="P19" s="649"/>
      <c r="Q19" s="649"/>
      <c r="R19" s="649"/>
    </row>
    <row r="20" spans="1:22" s="650" customFormat="1" ht="20.100000000000001" customHeight="1">
      <c r="A20" s="651" t="s">
        <v>690</v>
      </c>
      <c r="B20" s="1250"/>
      <c r="C20" s="1250"/>
      <c r="D20" s="1250"/>
      <c r="E20" s="1250"/>
      <c r="F20" s="1250"/>
      <c r="G20" s="1250"/>
      <c r="H20" s="1250"/>
      <c r="I20" s="1251"/>
      <c r="J20" s="1250"/>
      <c r="K20" s="1250"/>
      <c r="L20" s="1250"/>
      <c r="M20" s="1250"/>
      <c r="N20" s="1250"/>
      <c r="O20" s="1250"/>
      <c r="P20" s="1250"/>
      <c r="Q20" s="1250"/>
      <c r="R20" s="1252"/>
      <c r="S20" s="648"/>
      <c r="U20" s="648"/>
    </row>
    <row r="21" spans="1:22" s="650" customFormat="1" ht="18.75" customHeight="1">
      <c r="A21" s="652"/>
      <c r="B21" s="1253"/>
      <c r="C21" s="3459" t="s">
        <v>770</v>
      </c>
      <c r="D21" s="3460"/>
      <c r="E21" s="3460"/>
      <c r="F21" s="3460"/>
      <c r="G21" s="3460"/>
      <c r="H21" s="3460"/>
      <c r="I21" s="3460"/>
      <c r="J21" s="3460"/>
      <c r="K21" s="3460"/>
      <c r="L21" s="3460"/>
      <c r="M21" s="3460"/>
      <c r="N21" s="3460"/>
      <c r="O21" s="3460"/>
      <c r="P21" s="3460"/>
      <c r="Q21" s="3460"/>
      <c r="R21" s="3461"/>
      <c r="S21" s="648"/>
    </row>
    <row r="22" spans="1:22" s="650" customFormat="1" ht="24.75" customHeight="1">
      <c r="A22" s="653"/>
      <c r="B22" s="1253"/>
      <c r="C22" s="3462" t="s">
        <v>1121</v>
      </c>
      <c r="D22" s="3463"/>
      <c r="E22" s="3463"/>
      <c r="F22" s="3463"/>
      <c r="G22" s="3463"/>
      <c r="H22" s="3463"/>
      <c r="I22" s="3463"/>
      <c r="J22" s="3463"/>
      <c r="K22" s="3463"/>
      <c r="L22" s="3463"/>
      <c r="M22" s="3463"/>
      <c r="N22" s="3463"/>
      <c r="O22" s="3463"/>
      <c r="P22" s="3463"/>
      <c r="Q22" s="3463"/>
      <c r="R22" s="3464"/>
      <c r="S22" s="648"/>
    </row>
    <row r="23" spans="1:22" s="650" customFormat="1" ht="39" customHeight="1">
      <c r="A23" s="3465" t="s">
        <v>1235</v>
      </c>
      <c r="B23" s="3466"/>
      <c r="C23" s="3466"/>
      <c r="D23" s="3466"/>
      <c r="E23" s="3466"/>
      <c r="F23" s="3466"/>
      <c r="G23" s="3466"/>
      <c r="H23" s="3466"/>
      <c r="I23" s="3466"/>
      <c r="J23" s="3466"/>
      <c r="K23" s="3466"/>
      <c r="L23" s="3466"/>
      <c r="M23" s="3466"/>
      <c r="N23" s="3466"/>
      <c r="O23" s="3466"/>
      <c r="P23" s="3466"/>
      <c r="Q23" s="3466"/>
      <c r="R23" s="3467"/>
    </row>
    <row r="24" spans="1:22" s="650" customFormat="1" ht="32.25" customHeight="1">
      <c r="A24" s="938"/>
      <c r="B24" s="1254"/>
      <c r="C24" s="3462" t="s">
        <v>974</v>
      </c>
      <c r="D24" s="3463"/>
      <c r="E24" s="3463"/>
      <c r="F24" s="3463"/>
      <c r="G24" s="3463"/>
      <c r="H24" s="3463"/>
      <c r="I24" s="3463"/>
      <c r="J24" s="3463"/>
      <c r="K24" s="3463"/>
      <c r="L24" s="3463"/>
      <c r="M24" s="3463"/>
      <c r="N24" s="3463"/>
      <c r="O24" s="3463"/>
      <c r="P24" s="3463"/>
      <c r="Q24" s="3463"/>
      <c r="R24" s="3464"/>
    </row>
    <row r="25" spans="1:22" s="1218" customFormat="1" ht="33" customHeight="1">
      <c r="A25" s="3482" t="s">
        <v>1236</v>
      </c>
      <c r="B25" s="3466"/>
      <c r="C25" s="3466"/>
      <c r="D25" s="3466"/>
      <c r="E25" s="3466"/>
      <c r="F25" s="3466"/>
      <c r="G25" s="3466"/>
      <c r="H25" s="3466"/>
      <c r="I25" s="3466"/>
      <c r="J25" s="3466"/>
      <c r="K25" s="3466"/>
      <c r="L25" s="3466"/>
      <c r="M25" s="3466"/>
      <c r="N25" s="3466"/>
      <c r="O25" s="3466"/>
      <c r="P25" s="3466"/>
      <c r="Q25" s="3466"/>
      <c r="R25" s="3467"/>
    </row>
    <row r="26" spans="1:22" s="1218" customFormat="1" ht="30.75" customHeight="1">
      <c r="A26" s="1259"/>
      <c r="B26" s="1260"/>
      <c r="C26" s="3483" t="s">
        <v>1237</v>
      </c>
      <c r="D26" s="3484"/>
      <c r="E26" s="3484"/>
      <c r="F26" s="3484"/>
      <c r="G26" s="3484"/>
      <c r="H26" s="3484"/>
      <c r="I26" s="3484"/>
      <c r="J26" s="3484"/>
      <c r="K26" s="3484"/>
      <c r="L26" s="3484"/>
      <c r="M26" s="3484"/>
      <c r="N26" s="3484"/>
      <c r="O26" s="3484"/>
      <c r="P26" s="3484"/>
      <c r="Q26" s="3484"/>
      <c r="R26" s="3485"/>
    </row>
    <row r="27" spans="1:22" s="660" customFormat="1" ht="7.5" customHeight="1">
      <c r="A27" s="654"/>
      <c r="B27" s="655"/>
      <c r="C27" s="656"/>
      <c r="D27" s="656"/>
      <c r="E27" s="656"/>
      <c r="F27" s="656"/>
      <c r="G27" s="656"/>
      <c r="H27" s="656"/>
      <c r="I27" s="656"/>
      <c r="J27" s="656"/>
      <c r="K27" s="657"/>
      <c r="L27" s="655"/>
      <c r="M27" s="656"/>
      <c r="N27" s="657"/>
      <c r="O27" s="658"/>
      <c r="P27" s="659"/>
      <c r="Q27" s="659"/>
      <c r="R27" s="659"/>
      <c r="S27" s="655"/>
    </row>
    <row r="28" spans="1:22" s="1758" customFormat="1" ht="28.5" customHeight="1">
      <c r="A28" s="3475" t="s">
        <v>1702</v>
      </c>
      <c r="B28" s="3475"/>
      <c r="C28" s="3475"/>
      <c r="D28" s="3475"/>
      <c r="E28" s="3475"/>
      <c r="F28" s="3475"/>
      <c r="G28" s="3475"/>
      <c r="H28" s="3475"/>
      <c r="I28" s="3475"/>
      <c r="J28" s="3475"/>
      <c r="K28" s="3475"/>
      <c r="L28" s="3475"/>
      <c r="M28" s="3475"/>
      <c r="N28" s="3475"/>
      <c r="O28" s="3475"/>
      <c r="P28" s="3475"/>
      <c r="Q28" s="3475"/>
      <c r="R28" s="3475"/>
      <c r="S28" s="1756"/>
      <c r="T28" s="1757"/>
    </row>
    <row r="29" spans="1:22" s="1758" customFormat="1" ht="35.1" customHeight="1">
      <c r="A29" s="3476" t="s">
        <v>1703</v>
      </c>
      <c r="B29" s="3477"/>
      <c r="C29" s="3477"/>
      <c r="D29" s="3477"/>
      <c r="E29" s="3477"/>
      <c r="F29" s="3477"/>
      <c r="G29" s="3477"/>
      <c r="H29" s="3477"/>
      <c r="I29" s="3477"/>
      <c r="J29" s="3477"/>
      <c r="K29" s="3477"/>
      <c r="L29" s="3477"/>
      <c r="M29" s="3477"/>
      <c r="N29" s="3477"/>
      <c r="O29" s="3477"/>
      <c r="P29" s="3477"/>
      <c r="Q29" s="3477"/>
      <c r="R29" s="3478"/>
      <c r="S29" s="1759"/>
      <c r="T29" s="1757"/>
    </row>
    <row r="30" spans="1:22" s="1758" customFormat="1" ht="28.5" customHeight="1">
      <c r="A30" s="1748"/>
      <c r="B30" s="1749"/>
      <c r="C30" s="3479" t="s">
        <v>1704</v>
      </c>
      <c r="D30" s="3480"/>
      <c r="E30" s="3480"/>
      <c r="F30" s="3480"/>
      <c r="G30" s="3480"/>
      <c r="H30" s="3480"/>
      <c r="I30" s="3480"/>
      <c r="J30" s="3480"/>
      <c r="K30" s="3480"/>
      <c r="L30" s="3480"/>
      <c r="M30" s="3480"/>
      <c r="N30" s="3480"/>
      <c r="O30" s="3480"/>
      <c r="P30" s="3480"/>
      <c r="Q30" s="3480"/>
      <c r="R30" s="3481"/>
      <c r="S30" s="1759"/>
      <c r="T30" s="1757"/>
    </row>
    <row r="31" spans="1:22" s="1762" customFormat="1" ht="12.95" customHeight="1">
      <c r="A31" s="1750" t="s">
        <v>1705</v>
      </c>
      <c r="B31" s="1751"/>
      <c r="C31" s="1752"/>
      <c r="D31" s="1752"/>
      <c r="E31" s="1752"/>
      <c r="F31" s="1752"/>
      <c r="G31" s="1752"/>
      <c r="H31" s="1752"/>
      <c r="I31" s="1752"/>
      <c r="J31" s="1752"/>
      <c r="K31" s="1752"/>
      <c r="L31" s="1753"/>
      <c r="M31" s="1751"/>
      <c r="N31" s="1752"/>
      <c r="O31" s="1753"/>
      <c r="P31" s="1754"/>
      <c r="Q31" s="1755"/>
      <c r="R31" s="1755"/>
      <c r="S31" s="1760"/>
      <c r="T31" s="1760"/>
      <c r="U31" s="1760"/>
      <c r="V31" s="1761"/>
    </row>
    <row r="32" spans="1:22">
      <c r="A32" s="1750"/>
      <c r="B32" s="1751"/>
      <c r="C32" s="1752"/>
      <c r="D32" s="1752"/>
      <c r="E32" s="1752"/>
      <c r="F32" s="1752"/>
      <c r="G32" s="1752"/>
      <c r="H32" s="1752"/>
      <c r="I32" s="1752"/>
      <c r="J32" s="1752"/>
      <c r="K32" s="1752"/>
      <c r="L32" s="1753"/>
      <c r="M32" s="1751"/>
      <c r="N32" s="1752"/>
      <c r="O32" s="1753"/>
      <c r="P32" s="1754"/>
      <c r="Q32" s="1755"/>
      <c r="R32" s="1755"/>
    </row>
    <row r="33" spans="3:6">
      <c r="F33" s="1255"/>
    </row>
    <row r="37" spans="3:6">
      <c r="C37" s="1255"/>
      <c r="D37" s="1255"/>
    </row>
    <row r="40" spans="3:6">
      <c r="C40" s="662"/>
      <c r="D40" s="662"/>
    </row>
    <row r="41" spans="3:6">
      <c r="C41" s="662"/>
      <c r="D41" s="662"/>
    </row>
    <row r="42" spans="3:6">
      <c r="C42" s="662"/>
      <c r="D42" s="662"/>
    </row>
    <row r="43" spans="3:6">
      <c r="C43" s="662"/>
      <c r="D43" s="662"/>
    </row>
    <row r="44" spans="3:6">
      <c r="C44" s="662"/>
      <c r="D44" s="662"/>
    </row>
    <row r="45" spans="3:6">
      <c r="C45" s="662"/>
      <c r="D45" s="662"/>
    </row>
    <row r="46" spans="3:6">
      <c r="C46" s="662"/>
      <c r="D46" s="662"/>
    </row>
    <row r="47" spans="3:6">
      <c r="C47" s="662"/>
      <c r="D47" s="662"/>
    </row>
    <row r="48" spans="3:6">
      <c r="C48" s="662"/>
      <c r="D48" s="662"/>
    </row>
    <row r="49" spans="3:4">
      <c r="C49" s="662"/>
      <c r="D49" s="662"/>
    </row>
    <row r="50" spans="3:4">
      <c r="C50" s="662"/>
      <c r="D50" s="662"/>
    </row>
    <row r="51" spans="3:4">
      <c r="C51" s="662"/>
      <c r="D51" s="662"/>
    </row>
    <row r="52" spans="3:4">
      <c r="C52" s="662"/>
      <c r="D52" s="662"/>
    </row>
    <row r="53" spans="3:4">
      <c r="C53" s="662"/>
      <c r="D53" s="662"/>
    </row>
    <row r="54" spans="3:4">
      <c r="C54" s="662"/>
      <c r="D54" s="662"/>
    </row>
    <row r="55" spans="3:4">
      <c r="C55" s="662"/>
      <c r="D55" s="662"/>
    </row>
    <row r="56" spans="3:4">
      <c r="C56" s="662"/>
      <c r="D56" s="662"/>
    </row>
    <row r="57" spans="3:4">
      <c r="C57" s="662"/>
      <c r="D57" s="662"/>
    </row>
    <row r="58" spans="3:4">
      <c r="C58" s="662"/>
      <c r="D58" s="662"/>
    </row>
  </sheetData>
  <mergeCells count="32">
    <mergeCell ref="A28:R28"/>
    <mergeCell ref="A29:R29"/>
    <mergeCell ref="C30:R30"/>
    <mergeCell ref="C24:R24"/>
    <mergeCell ref="A25:R25"/>
    <mergeCell ref="C26:R26"/>
    <mergeCell ref="C21:R21"/>
    <mergeCell ref="C22:R22"/>
    <mergeCell ref="A23:R23"/>
    <mergeCell ref="A14:A17"/>
    <mergeCell ref="B14:F14"/>
    <mergeCell ref="B15:F15"/>
    <mergeCell ref="G15:I15"/>
    <mergeCell ref="B16:F16"/>
    <mergeCell ref="G16:I16"/>
    <mergeCell ref="B17:F17"/>
    <mergeCell ref="G17:I17"/>
    <mergeCell ref="A11:A12"/>
    <mergeCell ref="B11:R11"/>
    <mergeCell ref="B12:R12"/>
    <mergeCell ref="A2:R2"/>
    <mergeCell ref="A3:D3"/>
    <mergeCell ref="E3:I3"/>
    <mergeCell ref="M3:R3"/>
    <mergeCell ref="A6:C6"/>
    <mergeCell ref="G6:I6"/>
    <mergeCell ref="O6:Q6"/>
    <mergeCell ref="A7:C7"/>
    <mergeCell ref="D7:G7"/>
    <mergeCell ref="I7:M7"/>
    <mergeCell ref="N7:O7"/>
    <mergeCell ref="P7:Q7"/>
  </mergeCells>
  <phoneticPr fontId="53"/>
  <conditionalFormatting sqref="B12:R12">
    <cfRule type="cellIs" dxfId="99" priority="31" stopIfTrue="1" operator="equal">
      <formula>""</formula>
    </cfRule>
  </conditionalFormatting>
  <conditionalFormatting sqref="B21:B22 B24">
    <cfRule type="cellIs" dxfId="98" priority="30" stopIfTrue="1" operator="equal">
      <formula>""</formula>
    </cfRule>
  </conditionalFormatting>
  <conditionalFormatting sqref="G17">
    <cfRule type="expression" dxfId="97" priority="28" stopIfTrue="1">
      <formula>($G$14&lt;&gt;"")*($G$15="")*($G$16="")*($G$17="")</formula>
    </cfRule>
  </conditionalFormatting>
  <conditionalFormatting sqref="J6">
    <cfRule type="expression" dxfId="96" priority="27" stopIfTrue="1">
      <formula>($F$6&lt;&gt;"")*($J$6="")</formula>
    </cfRule>
  </conditionalFormatting>
  <conditionalFormatting sqref="F6">
    <cfRule type="cellIs" dxfId="95" priority="26" stopIfTrue="1" operator="equal">
      <formula>(COUNTIF($D$6:$F$6,"○")=1)</formula>
    </cfRule>
  </conditionalFormatting>
  <conditionalFormatting sqref="K6">
    <cfRule type="cellIs" dxfId="94" priority="24" stopIfTrue="1" operator="equal">
      <formula>(COUNTIF($D$6:$K$6,"○")=1)</formula>
    </cfRule>
  </conditionalFormatting>
  <conditionalFormatting sqref="B26">
    <cfRule type="cellIs" dxfId="93" priority="19" stopIfTrue="1" operator="equal">
      <formula>""</formula>
    </cfRule>
  </conditionalFormatting>
  <conditionalFormatting sqref="G6">
    <cfRule type="cellIs" dxfId="92" priority="18" stopIfTrue="1" operator="equal">
      <formula>""</formula>
    </cfRule>
  </conditionalFormatting>
  <conditionalFormatting sqref="G6">
    <cfRule type="cellIs" dxfId="91" priority="17" stopIfTrue="1" operator="equal">
      <formula>""</formula>
    </cfRule>
  </conditionalFormatting>
  <conditionalFormatting sqref="D6">
    <cfRule type="cellIs" dxfId="90" priority="16" stopIfTrue="1" operator="equal">
      <formula>(COUNTIF($D$6:$F$6,"○")=1)</formula>
    </cfRule>
  </conditionalFormatting>
  <conditionalFormatting sqref="D6">
    <cfRule type="cellIs" dxfId="89" priority="15" stopIfTrue="1" operator="equal">
      <formula>(COUNTIF($D$6:$K$6,"○")=1)</formula>
    </cfRule>
  </conditionalFormatting>
  <conditionalFormatting sqref="G14">
    <cfRule type="containsBlanks" dxfId="88" priority="10">
      <formula>LEN(TRIM(G14))=0</formula>
    </cfRule>
    <cfRule type="cellIs" dxfId="87" priority="14" stopIfTrue="1" operator="equal">
      <formula>(COUNTIF($G$14:$J$14,"○")=1)</formula>
    </cfRule>
  </conditionalFormatting>
  <conditionalFormatting sqref="G14">
    <cfRule type="cellIs" dxfId="86" priority="13" stopIfTrue="1" operator="equal">
      <formula>(COUNTIF($G$20:$K$20,"○")=1)</formula>
    </cfRule>
  </conditionalFormatting>
  <conditionalFormatting sqref="G14">
    <cfRule type="cellIs" dxfId="85" priority="12" stopIfTrue="1" operator="equal">
      <formula>(COUNTIF($G$14:$J$14,"○")=1)</formula>
    </cfRule>
  </conditionalFormatting>
  <conditionalFormatting sqref="G14">
    <cfRule type="cellIs" dxfId="84" priority="11" stopIfTrue="1" operator="equal">
      <formula>(COUNTIF($F$15:$J$15,"○")=1)</formula>
    </cfRule>
  </conditionalFormatting>
  <conditionalFormatting sqref="J14">
    <cfRule type="containsBlanks" dxfId="83" priority="5">
      <formula>LEN(TRIM(J14))=0</formula>
    </cfRule>
    <cfRule type="cellIs" dxfId="82" priority="9" stopIfTrue="1" operator="equal">
      <formula>(COUNTIF($G$14:$J$14,"○")=1)</formula>
    </cfRule>
  </conditionalFormatting>
  <conditionalFormatting sqref="J14">
    <cfRule type="cellIs" dxfId="81" priority="8" stopIfTrue="1" operator="equal">
      <formula>(COUNTIF($G$20:$K$20,"○")=1)</formula>
    </cfRule>
  </conditionalFormatting>
  <conditionalFormatting sqref="J14">
    <cfRule type="cellIs" dxfId="80" priority="7" stopIfTrue="1" operator="equal">
      <formula>(COUNTIF($G$14:$J$14,"○")=1)</formula>
    </cfRule>
  </conditionalFormatting>
  <conditionalFormatting sqref="J14">
    <cfRule type="cellIs" dxfId="79" priority="6" stopIfTrue="1" operator="equal">
      <formula>(COUNTIF($F$15:$J$15,"○")=1)</formula>
    </cfRule>
  </conditionalFormatting>
  <conditionalFormatting sqref="B30">
    <cfRule type="cellIs" dxfId="78" priority="1" stopIfTrue="1" operator="equal">
      <formula>""</formula>
    </cfRule>
  </conditionalFormatting>
  <dataValidations count="2">
    <dataValidation type="list" allowBlank="1" showInputMessage="1" showErrorMessage="1" sqref="K6 D6">
      <formula1>"○"</formula1>
    </dataValidation>
    <dataValidation type="list" allowBlank="1" showInputMessage="1" showErrorMessage="1" sqref="B21:B22 B26 B24 B30">
      <formula1>"✓"</formula1>
    </dataValidation>
  </dataValidations>
  <pageMargins left="0.70866141732283472" right="0.70866141732283472" top="0.59055118110236227" bottom="0.39370078740157483" header="0.31496062992125984" footer="0.31496062992125984"/>
  <pageSetup paperSize="9" scale="90" orientation="portrait" r:id="rId1"/>
  <headerFooter>
    <oddFooter>&amp;R東京支部7月開講コース</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0000"/>
    <pageSetUpPr fitToPage="1"/>
  </sheetPr>
  <dimension ref="A1:W79"/>
  <sheetViews>
    <sheetView view="pageBreakPreview" zoomScale="130" zoomScaleNormal="100" zoomScaleSheetLayoutView="130" workbookViewId="0">
      <selection activeCell="C14" sqref="C14:E14"/>
    </sheetView>
  </sheetViews>
  <sheetFormatPr defaultRowHeight="14.25"/>
  <cols>
    <col min="1" max="1" width="2.625" style="631" customWidth="1"/>
    <col min="2" max="2" width="3.125" style="631" customWidth="1"/>
    <col min="3" max="3" width="5.625" style="631" customWidth="1"/>
    <col min="4" max="4" width="3.125" style="631" customWidth="1"/>
    <col min="5" max="5" width="10.625" style="631" customWidth="1"/>
    <col min="6" max="7" width="3.125" style="631" customWidth="1"/>
    <col min="8" max="9" width="4.625" style="631" customWidth="1"/>
    <col min="10" max="11" width="3.125" style="631" customWidth="1"/>
    <col min="12" max="12" width="6.625" style="631" customWidth="1"/>
    <col min="13" max="13" width="4.625" style="631" customWidth="1"/>
    <col min="14" max="14" width="3.625" style="631" customWidth="1"/>
    <col min="15" max="15" width="5.625" style="631" customWidth="1"/>
    <col min="16" max="16" width="4.625" style="631" customWidth="1"/>
    <col min="17" max="17" width="3.625" style="631" customWidth="1"/>
    <col min="18" max="18" width="9.625" style="631" customWidth="1"/>
    <col min="19" max="19" width="5.375" style="631" customWidth="1"/>
    <col min="20" max="20" width="1.625" style="631" customWidth="1"/>
    <col min="21" max="16384" width="9" style="631"/>
  </cols>
  <sheetData>
    <row r="1" spans="1:23" ht="20.100000000000001" customHeight="1">
      <c r="S1" s="704" t="s">
        <v>691</v>
      </c>
    </row>
    <row r="2" spans="1:23" ht="24.95" customHeight="1">
      <c r="A2" s="3510" t="s">
        <v>692</v>
      </c>
      <c r="B2" s="3510"/>
      <c r="C2" s="3510"/>
      <c r="D2" s="3510"/>
      <c r="E2" s="3510"/>
      <c r="F2" s="3510"/>
      <c r="G2" s="3510"/>
      <c r="H2" s="3510"/>
      <c r="I2" s="3510"/>
      <c r="J2" s="3510"/>
      <c r="K2" s="3510"/>
      <c r="L2" s="3510"/>
      <c r="M2" s="3510"/>
      <c r="N2" s="3510"/>
      <c r="O2" s="3510"/>
      <c r="P2" s="3510"/>
      <c r="Q2" s="3510"/>
      <c r="R2" s="3510"/>
      <c r="S2" s="3510"/>
    </row>
    <row r="3" spans="1:23" s="632" customFormat="1" ht="18" customHeight="1">
      <c r="A3" s="3511" t="s">
        <v>679</v>
      </c>
      <c r="B3" s="3511"/>
      <c r="C3" s="3511"/>
      <c r="D3" s="3511"/>
      <c r="E3" s="3450" t="str">
        <f>IF(様式1!L10="","",様式1!L10)</f>
        <v/>
      </c>
      <c r="F3" s="3450"/>
      <c r="G3" s="3450"/>
      <c r="H3" s="3450"/>
      <c r="I3" s="3450"/>
      <c r="J3" s="3450"/>
      <c r="L3" s="3511" t="s">
        <v>606</v>
      </c>
      <c r="M3" s="3511"/>
      <c r="N3" s="3450" t="str">
        <f>IF(様式1!G35="","",様式1!G35)</f>
        <v/>
      </c>
      <c r="O3" s="3450"/>
      <c r="P3" s="3450"/>
      <c r="Q3" s="3450"/>
      <c r="R3" s="3450"/>
      <c r="S3" s="3450"/>
    </row>
    <row r="4" spans="1:23" ht="8.1" customHeight="1">
      <c r="B4" s="633"/>
      <c r="C4" s="633"/>
      <c r="D4" s="633"/>
      <c r="E4" s="633"/>
      <c r="F4" s="633"/>
      <c r="G4" s="633"/>
      <c r="H4" s="633"/>
      <c r="I4" s="633"/>
      <c r="J4" s="633"/>
      <c r="K4" s="633"/>
      <c r="L4" s="633"/>
      <c r="M4" s="633"/>
      <c r="N4" s="633"/>
      <c r="O4" s="633"/>
      <c r="P4" s="633"/>
      <c r="Q4" s="633"/>
      <c r="R4" s="633"/>
    </row>
    <row r="5" spans="1:23" s="666" customFormat="1" ht="17.100000000000001" customHeight="1">
      <c r="A5" s="663" t="s">
        <v>63</v>
      </c>
      <c r="B5" s="664"/>
      <c r="C5" s="664"/>
      <c r="D5" s="664"/>
      <c r="E5" s="665"/>
      <c r="F5" s="665"/>
      <c r="G5" s="665"/>
      <c r="H5" s="665"/>
      <c r="I5" s="665"/>
      <c r="J5" s="665"/>
      <c r="K5" s="665"/>
      <c r="L5" s="665"/>
      <c r="M5" s="665"/>
      <c r="N5" s="665"/>
      <c r="O5" s="665"/>
      <c r="P5" s="665"/>
      <c r="Q5" s="665"/>
      <c r="R5" s="665"/>
    </row>
    <row r="6" spans="1:23" s="670" customFormat="1" ht="17.100000000000001" customHeight="1">
      <c r="A6" s="3500" t="s">
        <v>680</v>
      </c>
      <c r="B6" s="3501"/>
      <c r="C6" s="3501"/>
      <c r="D6" s="760" t="s">
        <v>784</v>
      </c>
      <c r="E6" s="758" t="s">
        <v>455</v>
      </c>
      <c r="F6" s="758" t="s">
        <v>786</v>
      </c>
      <c r="G6" s="3452" t="str">
        <f>様式５!L5</f>
        <v>00 基礎分野</v>
      </c>
      <c r="H6" s="3452"/>
      <c r="I6" s="3452"/>
      <c r="J6" s="759" t="s">
        <v>787</v>
      </c>
      <c r="K6" s="760"/>
      <c r="L6" s="688" t="s">
        <v>454</v>
      </c>
      <c r="M6" s="761"/>
      <c r="N6" s="758" t="s">
        <v>786</v>
      </c>
      <c r="O6" s="3452"/>
      <c r="P6" s="3452"/>
      <c r="Q6" s="3452"/>
      <c r="R6" s="759" t="s">
        <v>787</v>
      </c>
      <c r="S6" s="762"/>
      <c r="T6" s="763"/>
    </row>
    <row r="7" spans="1:23" s="670" customFormat="1" ht="17.100000000000001" customHeight="1">
      <c r="A7" s="3489" t="s">
        <v>90</v>
      </c>
      <c r="B7" s="3489"/>
      <c r="C7" s="3489"/>
      <c r="D7" s="3502">
        <f>IF(様式1!F36="","",様式1!F36)</f>
        <v>45491</v>
      </c>
      <c r="E7" s="3503"/>
      <c r="F7" s="3503"/>
      <c r="G7" s="3503"/>
      <c r="H7" s="1317" t="s">
        <v>672</v>
      </c>
      <c r="I7" s="3503" t="str">
        <f>IF(様式1!K36="","",様式1!K36)</f>
        <v/>
      </c>
      <c r="J7" s="3503"/>
      <c r="K7" s="3503"/>
      <c r="L7" s="3503"/>
      <c r="M7" s="3504"/>
      <c r="N7" s="3505" t="s">
        <v>234</v>
      </c>
      <c r="O7" s="3506"/>
      <c r="P7" s="3507"/>
      <c r="Q7" s="3508" t="str">
        <f>IF(様式1!F37="","",様式1!F37)</f>
        <v/>
      </c>
      <c r="R7" s="3509"/>
      <c r="S7" s="765" t="s">
        <v>296</v>
      </c>
    </row>
    <row r="8" spans="1:23" s="637" customFormat="1" ht="6" customHeight="1">
      <c r="A8" s="639"/>
      <c r="B8" s="639"/>
      <c r="C8" s="640"/>
      <c r="D8" s="640"/>
      <c r="E8" s="640"/>
      <c r="F8" s="640"/>
      <c r="G8" s="640"/>
      <c r="H8" s="640"/>
      <c r="I8" s="640"/>
      <c r="J8" s="640"/>
      <c r="K8" s="640"/>
      <c r="L8" s="640"/>
      <c r="M8" s="640"/>
      <c r="N8" s="640"/>
      <c r="O8" s="639"/>
      <c r="P8" s="639"/>
      <c r="Q8" s="640"/>
      <c r="R8" s="640"/>
      <c r="S8" s="640"/>
    </row>
    <row r="9" spans="1:23" s="637" customFormat="1" ht="17.100000000000001" customHeight="1">
      <c r="A9" s="641" t="s">
        <v>681</v>
      </c>
      <c r="B9" s="639"/>
      <c r="C9" s="640"/>
      <c r="D9" s="640"/>
      <c r="E9" s="640"/>
      <c r="F9" s="640"/>
      <c r="G9" s="640"/>
      <c r="H9" s="640"/>
      <c r="I9" s="640"/>
      <c r="J9" s="640"/>
      <c r="K9" s="640"/>
      <c r="L9" s="640"/>
      <c r="M9" s="640"/>
      <c r="N9" s="640"/>
      <c r="O9" s="639"/>
      <c r="P9" s="639"/>
      <c r="Q9" s="640"/>
      <c r="R9" s="640"/>
      <c r="S9" s="640"/>
    </row>
    <row r="10" spans="1:23" s="637" customFormat="1" ht="17.100000000000001" customHeight="1">
      <c r="A10" s="671" t="s">
        <v>702</v>
      </c>
      <c r="B10" s="672"/>
      <c r="C10" s="673"/>
      <c r="D10" s="673"/>
      <c r="E10" s="673"/>
      <c r="F10" s="673"/>
      <c r="G10" s="673"/>
      <c r="H10" s="673"/>
      <c r="I10" s="673"/>
      <c r="J10" s="673"/>
      <c r="K10" s="673"/>
      <c r="L10" s="673"/>
      <c r="M10" s="673"/>
      <c r="N10" s="673"/>
      <c r="O10" s="672"/>
      <c r="P10" s="672"/>
      <c r="Q10" s="673"/>
      <c r="R10" s="673"/>
      <c r="S10" s="674"/>
    </row>
    <row r="11" spans="1:23" s="637" customFormat="1" ht="30" customHeight="1">
      <c r="A11" s="675"/>
      <c r="B11" s="3441" t="s">
        <v>954</v>
      </c>
      <c r="C11" s="3487"/>
      <c r="D11" s="3487"/>
      <c r="E11" s="3487"/>
      <c r="F11" s="3487"/>
      <c r="G11" s="3487"/>
      <c r="H11" s="3487"/>
      <c r="I11" s="3487"/>
      <c r="J11" s="3487"/>
      <c r="K11" s="3487"/>
      <c r="L11" s="3487"/>
      <c r="M11" s="3487"/>
      <c r="N11" s="3487"/>
      <c r="O11" s="3487"/>
      <c r="P11" s="3487"/>
      <c r="Q11" s="3487"/>
      <c r="R11" s="3487"/>
      <c r="S11" s="3488"/>
    </row>
    <row r="12" spans="1:23" s="637" customFormat="1" ht="110.25" customHeight="1">
      <c r="A12" s="675"/>
      <c r="B12" s="3490"/>
      <c r="C12" s="3491"/>
      <c r="D12" s="3491"/>
      <c r="E12" s="3491"/>
      <c r="F12" s="3491"/>
      <c r="G12" s="3491"/>
      <c r="H12" s="3491"/>
      <c r="I12" s="3491"/>
      <c r="J12" s="3491"/>
      <c r="K12" s="3491"/>
      <c r="L12" s="3491"/>
      <c r="M12" s="3491"/>
      <c r="N12" s="3491"/>
      <c r="O12" s="3491"/>
      <c r="P12" s="3491"/>
      <c r="Q12" s="3491"/>
      <c r="R12" s="3491"/>
      <c r="S12" s="3492"/>
      <c r="W12" s="643"/>
    </row>
    <row r="13" spans="1:23" s="637" customFormat="1" ht="18.95" customHeight="1">
      <c r="A13" s="676"/>
      <c r="B13" s="677" t="s">
        <v>693</v>
      </c>
      <c r="C13" s="678"/>
      <c r="D13" s="678"/>
      <c r="E13" s="678"/>
      <c r="F13" s="678"/>
      <c r="G13" s="678"/>
      <c r="H13" s="678"/>
      <c r="I13" s="678"/>
      <c r="J13" s="678"/>
      <c r="K13" s="678"/>
      <c r="L13" s="678"/>
      <c r="M13" s="678"/>
      <c r="N13" s="678"/>
      <c r="O13" s="678"/>
      <c r="P13" s="678"/>
      <c r="Q13" s="678"/>
      <c r="R13" s="678"/>
      <c r="S13" s="679"/>
    </row>
    <row r="14" spans="1:23" s="637" customFormat="1" ht="50.1" customHeight="1">
      <c r="A14" s="676"/>
      <c r="B14" s="3493" t="s">
        <v>694</v>
      </c>
      <c r="C14" s="3494"/>
      <c r="D14" s="3494"/>
      <c r="E14" s="3494"/>
      <c r="F14" s="3494"/>
      <c r="G14" s="3494"/>
      <c r="H14" s="3494"/>
      <c r="I14" s="3494"/>
      <c r="J14" s="3494"/>
      <c r="K14" s="3494"/>
      <c r="L14" s="3494"/>
      <c r="M14" s="3494"/>
      <c r="N14" s="3494"/>
      <c r="O14" s="3494"/>
      <c r="P14" s="3494"/>
      <c r="Q14" s="3494"/>
      <c r="R14" s="3494"/>
      <c r="S14" s="3495"/>
      <c r="T14" s="676"/>
    </row>
    <row r="15" spans="1:23" s="670" customFormat="1" ht="17.100000000000001" customHeight="1">
      <c r="A15" s="680"/>
      <c r="B15" s="681" t="s">
        <v>680</v>
      </c>
      <c r="C15" s="682"/>
      <c r="D15" s="682"/>
      <c r="E15" s="683"/>
      <c r="F15" s="644"/>
      <c r="G15" s="636" t="s">
        <v>455</v>
      </c>
      <c r="H15" s="879"/>
      <c r="I15" s="879"/>
      <c r="J15" s="879" t="s">
        <v>925</v>
      </c>
      <c r="K15" s="3452"/>
      <c r="L15" s="3452"/>
      <c r="M15" s="759" t="s">
        <v>926</v>
      </c>
      <c r="N15" s="644"/>
      <c r="O15" s="881" t="s">
        <v>454</v>
      </c>
      <c r="P15" s="879"/>
      <c r="Q15" s="879" t="s">
        <v>925</v>
      </c>
      <c r="R15" s="880"/>
      <c r="S15" s="882" t="s">
        <v>927</v>
      </c>
    </row>
    <row r="16" spans="1:23" s="670" customFormat="1" ht="17.100000000000001" customHeight="1">
      <c r="A16" s="680"/>
      <c r="B16" s="1297" t="s">
        <v>1138</v>
      </c>
      <c r="C16" s="682"/>
      <c r="D16" s="682"/>
      <c r="E16" s="683"/>
      <c r="F16" s="3496"/>
      <c r="G16" s="3497"/>
      <c r="H16" s="3497"/>
      <c r="I16" s="3497"/>
      <c r="J16" s="3497"/>
      <c r="K16" s="3497"/>
      <c r="L16" s="3497"/>
      <c r="M16" s="3497"/>
      <c r="N16" s="3497"/>
      <c r="O16" s="3497"/>
      <c r="P16" s="3497"/>
      <c r="Q16" s="3497"/>
      <c r="R16" s="3497"/>
      <c r="S16" s="3498"/>
    </row>
    <row r="17" spans="1:22" s="670" customFormat="1" ht="12">
      <c r="A17" s="680"/>
      <c r="B17" s="681" t="s">
        <v>90</v>
      </c>
      <c r="C17" s="682"/>
      <c r="D17" s="682"/>
      <c r="E17" s="683"/>
      <c r="F17" s="3499"/>
      <c r="G17" s="3486"/>
      <c r="H17" s="3486"/>
      <c r="I17" s="3486"/>
      <c r="J17" s="3486"/>
      <c r="K17" s="3486"/>
      <c r="L17" s="1316" t="s">
        <v>672</v>
      </c>
      <c r="M17" s="3486"/>
      <c r="N17" s="3486"/>
      <c r="O17" s="3486"/>
      <c r="P17" s="3486"/>
      <c r="Q17" s="635"/>
      <c r="R17" s="635"/>
      <c r="S17" s="669"/>
    </row>
    <row r="18" spans="1:22" s="670" customFormat="1" ht="12">
      <c r="A18" s="684"/>
      <c r="B18" s="917" t="s">
        <v>785</v>
      </c>
      <c r="C18" s="682"/>
      <c r="D18" s="682"/>
      <c r="E18" s="683"/>
      <c r="F18" s="3517"/>
      <c r="G18" s="3518"/>
      <c r="H18" s="3518"/>
      <c r="I18" s="3518"/>
      <c r="J18" s="635" t="s">
        <v>703</v>
      </c>
      <c r="K18" s="635"/>
      <c r="L18" s="635"/>
      <c r="M18" s="635"/>
      <c r="N18" s="645"/>
      <c r="O18" s="645"/>
      <c r="P18" s="635"/>
      <c r="Q18" s="635"/>
      <c r="R18" s="635"/>
      <c r="S18" s="669"/>
    </row>
    <row r="19" spans="1:22" s="637" customFormat="1" ht="13.5">
      <c r="A19" s="685" t="s">
        <v>704</v>
      </c>
      <c r="B19" s="668"/>
      <c r="C19" s="686"/>
      <c r="D19" s="686"/>
      <c r="E19" s="686"/>
      <c r="F19" s="686"/>
      <c r="G19" s="686"/>
      <c r="H19" s="687"/>
      <c r="I19" s="687"/>
      <c r="J19" s="687"/>
      <c r="K19" s="635"/>
      <c r="L19" s="635"/>
      <c r="M19" s="635"/>
      <c r="N19" s="635"/>
      <c r="O19" s="645"/>
      <c r="P19" s="645"/>
      <c r="Q19" s="635"/>
      <c r="R19" s="635"/>
      <c r="S19" s="646"/>
    </row>
    <row r="20" spans="1:22" s="637" customFormat="1" ht="13.5">
      <c r="A20" s="3519"/>
      <c r="B20" s="3521" t="s">
        <v>683</v>
      </c>
      <c r="C20" s="3515"/>
      <c r="D20" s="3515"/>
      <c r="E20" s="3515"/>
      <c r="F20" s="3516"/>
      <c r="G20" s="644" t="str">
        <f>IF(様式５!P53="✔","○","")</f>
        <v/>
      </c>
      <c r="H20" s="636" t="s">
        <v>684</v>
      </c>
      <c r="I20" s="636"/>
      <c r="J20" s="635"/>
      <c r="K20" s="644" t="str">
        <f>IF(様式５!K53="✔","○","")</f>
        <v/>
      </c>
      <c r="L20" s="635" t="s">
        <v>685</v>
      </c>
      <c r="M20" s="636" t="s">
        <v>955</v>
      </c>
      <c r="N20" s="635"/>
      <c r="O20" s="645"/>
      <c r="P20" s="645"/>
      <c r="Q20" s="635"/>
      <c r="R20" s="635"/>
      <c r="S20" s="646"/>
    </row>
    <row r="21" spans="1:22" s="637" customFormat="1" ht="13.5">
      <c r="A21" s="3519"/>
      <c r="B21" s="3521" t="s">
        <v>695</v>
      </c>
      <c r="C21" s="3515"/>
      <c r="D21" s="3515"/>
      <c r="E21" s="3515"/>
      <c r="F21" s="3516"/>
      <c r="G21" s="3496">
        <f>IF(K20="○","",様式５!Z60)</f>
        <v>0</v>
      </c>
      <c r="H21" s="3497"/>
      <c r="I21" s="3497"/>
      <c r="J21" s="3497"/>
      <c r="K21" s="688" t="s">
        <v>232</v>
      </c>
      <c r="L21" s="688"/>
      <c r="M21" s="688"/>
      <c r="N21" s="688"/>
      <c r="O21" s="688"/>
      <c r="P21" s="688"/>
      <c r="Q21" s="688"/>
      <c r="R21" s="688"/>
      <c r="S21" s="638"/>
    </row>
    <row r="22" spans="1:22" s="637" customFormat="1" ht="13.5">
      <c r="A22" s="3519"/>
      <c r="B22" s="3521" t="s">
        <v>688</v>
      </c>
      <c r="C22" s="3515"/>
      <c r="D22" s="3515"/>
      <c r="E22" s="3515"/>
      <c r="F22" s="3516"/>
      <c r="G22" s="3496">
        <f>IF(K20="○","",様式５!G58-様式５!O58)</f>
        <v>0</v>
      </c>
      <c r="H22" s="3497"/>
      <c r="I22" s="3497"/>
      <c r="J22" s="3497"/>
      <c r="K22" s="688" t="s">
        <v>232</v>
      </c>
      <c r="L22" s="688"/>
      <c r="M22" s="688"/>
      <c r="N22" s="688"/>
      <c r="O22" s="688"/>
      <c r="P22" s="688"/>
      <c r="Q22" s="688"/>
      <c r="R22" s="688"/>
      <c r="S22" s="638"/>
    </row>
    <row r="23" spans="1:22" s="637" customFormat="1" ht="13.5">
      <c r="A23" s="3520"/>
      <c r="B23" s="3521" t="s">
        <v>689</v>
      </c>
      <c r="C23" s="3515"/>
      <c r="D23" s="3515"/>
      <c r="E23" s="3515"/>
      <c r="F23" s="3516"/>
      <c r="G23" s="3496" t="e">
        <f>IF(K20="○","",+G21/+G22*100)</f>
        <v>#DIV/0!</v>
      </c>
      <c r="H23" s="3497"/>
      <c r="I23" s="3497"/>
      <c r="J23" s="3497"/>
      <c r="K23" s="688" t="s">
        <v>703</v>
      </c>
      <c r="L23" s="688"/>
      <c r="M23" s="688"/>
      <c r="N23" s="688"/>
      <c r="O23" s="688"/>
      <c r="P23" s="688"/>
      <c r="Q23" s="688"/>
      <c r="R23" s="688"/>
      <c r="S23" s="638"/>
    </row>
    <row r="24" spans="1:22" s="637" customFormat="1" ht="6" customHeight="1">
      <c r="A24" s="647"/>
      <c r="B24" s="643"/>
      <c r="C24" s="641"/>
      <c r="D24" s="641"/>
      <c r="E24" s="641"/>
      <c r="F24" s="641"/>
      <c r="G24" s="640"/>
      <c r="H24" s="640"/>
      <c r="I24" s="640"/>
      <c r="J24" s="640"/>
      <c r="K24" s="640"/>
      <c r="L24" s="640"/>
      <c r="M24" s="640"/>
      <c r="N24" s="640"/>
      <c r="O24" s="639"/>
      <c r="P24" s="639"/>
      <c r="Q24" s="640"/>
      <c r="R24" s="640"/>
      <c r="S24" s="640"/>
    </row>
    <row r="25" spans="1:22" s="637" customFormat="1" ht="13.5">
      <c r="A25" s="643" t="s">
        <v>705</v>
      </c>
      <c r="B25" s="639"/>
      <c r="C25" s="640"/>
      <c r="D25" s="640"/>
      <c r="E25" s="640"/>
      <c r="F25" s="640"/>
      <c r="G25" s="640"/>
      <c r="H25" s="640"/>
      <c r="I25" s="640"/>
      <c r="J25" s="640"/>
      <c r="K25" s="640"/>
      <c r="L25" s="640"/>
      <c r="M25" s="640"/>
      <c r="N25" s="640"/>
      <c r="O25" s="639"/>
      <c r="P25" s="639"/>
      <c r="Q25" s="640"/>
      <c r="R25" s="640"/>
      <c r="S25" s="640"/>
    </row>
    <row r="26" spans="1:22" s="637" customFormat="1" ht="13.5">
      <c r="A26" s="3512" t="s">
        <v>690</v>
      </c>
      <c r="B26" s="3513"/>
      <c r="C26" s="3513"/>
      <c r="D26" s="3513"/>
      <c r="E26" s="3513"/>
      <c r="F26" s="3513"/>
      <c r="G26" s="3513"/>
      <c r="H26" s="3513"/>
      <c r="I26" s="3513"/>
      <c r="J26" s="3513"/>
      <c r="K26" s="3513"/>
      <c r="L26" s="3513"/>
      <c r="M26" s="3513"/>
      <c r="N26" s="3513"/>
      <c r="O26" s="3513"/>
      <c r="P26" s="3513"/>
      <c r="Q26" s="3513"/>
      <c r="R26" s="3513"/>
      <c r="S26" s="3514"/>
      <c r="T26" s="643"/>
      <c r="U26" s="643"/>
    </row>
    <row r="27" spans="1:22" s="670" customFormat="1" ht="12">
      <c r="A27" s="689"/>
      <c r="B27" s="667"/>
      <c r="C27" s="3468" t="s">
        <v>770</v>
      </c>
      <c r="D27" s="3515"/>
      <c r="E27" s="3515"/>
      <c r="F27" s="3515"/>
      <c r="G27" s="3515"/>
      <c r="H27" s="3515"/>
      <c r="I27" s="3515"/>
      <c r="J27" s="3515"/>
      <c r="K27" s="3515"/>
      <c r="L27" s="3515"/>
      <c r="M27" s="3515"/>
      <c r="N27" s="3515"/>
      <c r="O27" s="3515"/>
      <c r="P27" s="3515"/>
      <c r="Q27" s="3515"/>
      <c r="R27" s="3515"/>
      <c r="S27" s="3516"/>
      <c r="T27" s="690"/>
    </row>
    <row r="28" spans="1:22" s="670" customFormat="1" ht="12">
      <c r="A28" s="691"/>
      <c r="B28" s="667"/>
      <c r="C28" s="3462" t="s">
        <v>951</v>
      </c>
      <c r="D28" s="3463"/>
      <c r="E28" s="3463"/>
      <c r="F28" s="3463"/>
      <c r="G28" s="3463"/>
      <c r="H28" s="3463"/>
      <c r="I28" s="3463"/>
      <c r="J28" s="3463"/>
      <c r="K28" s="3463"/>
      <c r="L28" s="3463"/>
      <c r="M28" s="3463"/>
      <c r="N28" s="3463"/>
      <c r="O28" s="3463"/>
      <c r="P28" s="3463"/>
      <c r="Q28" s="3463"/>
      <c r="R28" s="3463"/>
      <c r="S28" s="3464"/>
      <c r="T28" s="690"/>
    </row>
    <row r="29" spans="1:22" s="670" customFormat="1" ht="30" customHeight="1">
      <c r="A29" s="3524" t="s">
        <v>1238</v>
      </c>
      <c r="B29" s="3525"/>
      <c r="C29" s="3525"/>
      <c r="D29" s="3525"/>
      <c r="E29" s="3525"/>
      <c r="F29" s="3525"/>
      <c r="G29" s="3525"/>
      <c r="H29" s="3525"/>
      <c r="I29" s="3525"/>
      <c r="J29" s="3525"/>
      <c r="K29" s="3525"/>
      <c r="L29" s="3525"/>
      <c r="M29" s="3525"/>
      <c r="N29" s="3525"/>
      <c r="O29" s="3525"/>
      <c r="P29" s="3525"/>
      <c r="Q29" s="3525"/>
      <c r="R29" s="3525"/>
      <c r="S29" s="3526"/>
      <c r="T29" s="930"/>
      <c r="U29" s="928"/>
      <c r="V29" s="663"/>
    </row>
    <row r="30" spans="1:22" s="670" customFormat="1" ht="30.75" customHeight="1">
      <c r="A30" s="938"/>
      <c r="B30" s="937"/>
      <c r="C30" s="3527" t="s">
        <v>974</v>
      </c>
      <c r="D30" s="3527"/>
      <c r="E30" s="3527"/>
      <c r="F30" s="3527"/>
      <c r="G30" s="3527"/>
      <c r="H30" s="3527"/>
      <c r="I30" s="3527"/>
      <c r="J30" s="3527"/>
      <c r="K30" s="3527"/>
      <c r="L30" s="3527"/>
      <c r="M30" s="3527"/>
      <c r="N30" s="3527"/>
      <c r="O30" s="3527"/>
      <c r="P30" s="3527"/>
      <c r="Q30" s="3527"/>
      <c r="R30" s="3527"/>
      <c r="S30" s="3527"/>
      <c r="T30" s="931"/>
      <c r="U30" s="929"/>
    </row>
    <row r="31" spans="1:22" s="1219" customFormat="1" ht="15" customHeight="1">
      <c r="A31" s="3465" t="s">
        <v>1236</v>
      </c>
      <c r="B31" s="3466"/>
      <c r="C31" s="3466"/>
      <c r="D31" s="3466"/>
      <c r="E31" s="3466"/>
      <c r="F31" s="3466"/>
      <c r="G31" s="3466"/>
      <c r="H31" s="3466"/>
      <c r="I31" s="3466"/>
      <c r="J31" s="3466"/>
      <c r="K31" s="3466"/>
      <c r="L31" s="3466"/>
      <c r="M31" s="3466"/>
      <c r="N31" s="3466"/>
      <c r="O31" s="3466"/>
      <c r="P31" s="3466"/>
      <c r="Q31" s="3466"/>
      <c r="R31" s="3466"/>
      <c r="S31" s="3467"/>
      <c r="T31" s="1221"/>
      <c r="U31" s="1221"/>
    </row>
    <row r="32" spans="1:22" s="1219" customFormat="1" ht="15" customHeight="1">
      <c r="A32" s="3531"/>
      <c r="B32" s="3532"/>
      <c r="C32" s="3532"/>
      <c r="D32" s="3532"/>
      <c r="E32" s="3532"/>
      <c r="F32" s="3532"/>
      <c r="G32" s="3532"/>
      <c r="H32" s="3532"/>
      <c r="I32" s="3532"/>
      <c r="J32" s="3532"/>
      <c r="K32" s="3532"/>
      <c r="L32" s="3532"/>
      <c r="M32" s="3532"/>
      <c r="N32" s="3532"/>
      <c r="O32" s="3532"/>
      <c r="P32" s="3532"/>
      <c r="Q32" s="3532"/>
      <c r="R32" s="3532"/>
      <c r="S32" s="3533"/>
      <c r="T32" s="1221"/>
      <c r="U32" s="1221"/>
    </row>
    <row r="33" spans="1:21" s="1220" customFormat="1" ht="29.25" customHeight="1">
      <c r="A33" s="1259"/>
      <c r="B33" s="1260"/>
      <c r="C33" s="3483" t="s">
        <v>1237</v>
      </c>
      <c r="D33" s="3534"/>
      <c r="E33" s="3534"/>
      <c r="F33" s="3534"/>
      <c r="G33" s="3534"/>
      <c r="H33" s="3534"/>
      <c r="I33" s="3534"/>
      <c r="J33" s="3534"/>
      <c r="K33" s="3534"/>
      <c r="L33" s="3534"/>
      <c r="M33" s="3534"/>
      <c r="N33" s="3534"/>
      <c r="O33" s="3534"/>
      <c r="P33" s="3534"/>
      <c r="Q33" s="3534"/>
      <c r="R33" s="3534"/>
      <c r="S33" s="3485"/>
      <c r="T33" s="1222"/>
      <c r="U33" s="1222"/>
    </row>
    <row r="34" spans="1:21" s="693" customFormat="1" ht="11.25">
      <c r="A34" s="939" t="s">
        <v>982</v>
      </c>
      <c r="B34" s="655"/>
      <c r="C34" s="656"/>
      <c r="D34" s="656"/>
      <c r="E34" s="656"/>
      <c r="F34" s="656"/>
      <c r="G34" s="656"/>
      <c r="H34" s="656"/>
      <c r="I34" s="656"/>
      <c r="J34" s="656"/>
      <c r="K34" s="656"/>
      <c r="L34" s="657"/>
      <c r="M34" s="655"/>
      <c r="N34" s="656"/>
      <c r="O34" s="657"/>
      <c r="P34" s="658"/>
      <c r="Q34" s="659"/>
      <c r="R34" s="659"/>
      <c r="S34" s="659"/>
      <c r="T34" s="692"/>
      <c r="U34" s="692"/>
    </row>
    <row r="35" spans="1:21" ht="3.75" customHeight="1">
      <c r="B35" s="694"/>
      <c r="C35" s="694"/>
      <c r="D35" s="694"/>
      <c r="E35" s="694"/>
      <c r="F35" s="694"/>
      <c r="G35" s="694"/>
      <c r="H35" s="694"/>
      <c r="I35" s="694"/>
      <c r="J35" s="695"/>
      <c r="K35" s="696"/>
      <c r="L35" s="694"/>
      <c r="M35" s="694"/>
      <c r="N35" s="694"/>
      <c r="O35" s="694"/>
      <c r="P35" s="694"/>
      <c r="Q35" s="694"/>
      <c r="R35" s="694"/>
      <c r="S35" s="694"/>
      <c r="T35" s="694"/>
    </row>
    <row r="36" spans="1:21" s="698" customFormat="1" ht="13.5">
      <c r="A36" s="697" t="s">
        <v>696</v>
      </c>
      <c r="C36" s="697"/>
      <c r="D36" s="697"/>
      <c r="E36" s="697"/>
      <c r="F36" s="697"/>
      <c r="G36" s="697"/>
      <c r="H36" s="697"/>
      <c r="I36" s="697"/>
      <c r="J36" s="699"/>
      <c r="K36" s="639"/>
      <c r="L36" s="697"/>
      <c r="M36" s="697"/>
      <c r="N36" s="697"/>
      <c r="O36" s="697"/>
      <c r="P36" s="697"/>
      <c r="Q36" s="697"/>
      <c r="R36" s="697"/>
      <c r="S36" s="697"/>
      <c r="T36" s="697"/>
    </row>
    <row r="37" spans="1:21" s="637" customFormat="1" ht="13.5" customHeight="1">
      <c r="A37" s="3528" t="s">
        <v>956</v>
      </c>
      <c r="B37" s="3529"/>
      <c r="C37" s="3529"/>
      <c r="D37" s="3529"/>
      <c r="E37" s="3529"/>
      <c r="F37" s="3529"/>
      <c r="G37" s="3529"/>
      <c r="H37" s="3529"/>
      <c r="I37" s="3529"/>
      <c r="J37" s="3529"/>
      <c r="K37" s="3529"/>
      <c r="L37" s="3529"/>
      <c r="M37" s="3529"/>
      <c r="N37" s="3529"/>
      <c r="O37" s="3529"/>
      <c r="P37" s="3529"/>
      <c r="Q37" s="3529"/>
      <c r="R37" s="3529"/>
      <c r="S37" s="3529"/>
      <c r="T37" s="643"/>
    </row>
    <row r="38" spans="1:21" s="637" customFormat="1" ht="13.5">
      <c r="A38" s="3530"/>
      <c r="B38" s="3530"/>
      <c r="C38" s="3530"/>
      <c r="D38" s="3530"/>
      <c r="E38" s="3530"/>
      <c r="F38" s="3530"/>
      <c r="G38" s="3530"/>
      <c r="H38" s="3530"/>
      <c r="I38" s="3530"/>
      <c r="J38" s="3530"/>
      <c r="K38" s="3530"/>
      <c r="L38" s="3530"/>
      <c r="M38" s="3530"/>
      <c r="N38" s="3530"/>
      <c r="O38" s="3530"/>
      <c r="P38" s="3530"/>
      <c r="Q38" s="3530"/>
      <c r="R38" s="3530"/>
      <c r="S38" s="3530"/>
      <c r="T38" s="643"/>
    </row>
    <row r="39" spans="1:21" s="702" customFormat="1" ht="12">
      <c r="A39" s="700"/>
      <c r="B39" s="3522" t="s">
        <v>697</v>
      </c>
      <c r="C39" s="3522"/>
      <c r="D39" s="3522"/>
      <c r="E39" s="3500" t="s">
        <v>90</v>
      </c>
      <c r="F39" s="3501"/>
      <c r="G39" s="3501"/>
      <c r="H39" s="3501"/>
      <c r="I39" s="3501"/>
      <c r="J39" s="3501"/>
      <c r="K39" s="3501"/>
      <c r="L39" s="3501"/>
      <c r="M39" s="3501"/>
      <c r="N39" s="3523"/>
      <c r="O39" s="3500" t="s">
        <v>698</v>
      </c>
      <c r="P39" s="3501"/>
      <c r="Q39" s="3500" t="s">
        <v>699</v>
      </c>
      <c r="R39" s="3501"/>
      <c r="S39" s="3523"/>
      <c r="T39" s="701"/>
      <c r="U39" s="701"/>
    </row>
    <row r="40" spans="1:21" s="670" customFormat="1" ht="12">
      <c r="A40" s="667" t="s">
        <v>706</v>
      </c>
      <c r="B40" s="3522"/>
      <c r="C40" s="3522"/>
      <c r="D40" s="3522"/>
      <c r="E40" s="3535"/>
      <c r="F40" s="3536"/>
      <c r="G40" s="3536"/>
      <c r="H40" s="3536"/>
      <c r="I40" s="1316" t="s">
        <v>672</v>
      </c>
      <c r="J40" s="3537"/>
      <c r="K40" s="3537"/>
      <c r="L40" s="3537"/>
      <c r="M40" s="3537"/>
      <c r="N40" s="3538"/>
      <c r="O40" s="3500"/>
      <c r="P40" s="3501"/>
      <c r="Q40" s="3535"/>
      <c r="R40" s="3537"/>
      <c r="S40" s="3538"/>
      <c r="T40" s="690"/>
    </row>
    <row r="41" spans="1:21" s="670" customFormat="1" ht="12">
      <c r="A41" s="667" t="s">
        <v>707</v>
      </c>
      <c r="B41" s="3522"/>
      <c r="C41" s="3522"/>
      <c r="D41" s="3522"/>
      <c r="E41" s="3535"/>
      <c r="F41" s="3536"/>
      <c r="G41" s="3536"/>
      <c r="H41" s="3536"/>
      <c r="I41" s="1316" t="s">
        <v>672</v>
      </c>
      <c r="J41" s="3537"/>
      <c r="K41" s="3537"/>
      <c r="L41" s="3537"/>
      <c r="M41" s="3537"/>
      <c r="N41" s="3538"/>
      <c r="O41" s="3500"/>
      <c r="P41" s="3501"/>
      <c r="Q41" s="3535"/>
      <c r="R41" s="3537"/>
      <c r="S41" s="3538"/>
      <c r="T41" s="690"/>
    </row>
    <row r="42" spans="1:21" s="670" customFormat="1" ht="12">
      <c r="A42" s="667" t="s">
        <v>708</v>
      </c>
      <c r="B42" s="3522"/>
      <c r="C42" s="3522"/>
      <c r="D42" s="3522"/>
      <c r="E42" s="3535"/>
      <c r="F42" s="3536"/>
      <c r="G42" s="3536"/>
      <c r="H42" s="3536"/>
      <c r="I42" s="1316" t="s">
        <v>672</v>
      </c>
      <c r="J42" s="3537"/>
      <c r="K42" s="3537"/>
      <c r="L42" s="3537"/>
      <c r="M42" s="3537"/>
      <c r="N42" s="3538"/>
      <c r="O42" s="3500"/>
      <c r="P42" s="3501"/>
      <c r="Q42" s="3535"/>
      <c r="R42" s="3537"/>
      <c r="S42" s="3538"/>
      <c r="T42" s="690"/>
    </row>
    <row r="43" spans="1:21" s="670" customFormat="1" ht="12">
      <c r="A43" s="667" t="s">
        <v>709</v>
      </c>
      <c r="B43" s="3522"/>
      <c r="C43" s="3522"/>
      <c r="D43" s="3522"/>
      <c r="E43" s="3535"/>
      <c r="F43" s="3536"/>
      <c r="G43" s="3536"/>
      <c r="H43" s="3536"/>
      <c r="I43" s="1316" t="s">
        <v>672</v>
      </c>
      <c r="J43" s="3537"/>
      <c r="K43" s="3537"/>
      <c r="L43" s="3537"/>
      <c r="M43" s="3537"/>
      <c r="N43" s="3538"/>
      <c r="O43" s="3500"/>
      <c r="P43" s="3501"/>
      <c r="Q43" s="3535"/>
      <c r="R43" s="3537"/>
      <c r="S43" s="3538"/>
      <c r="T43" s="690"/>
    </row>
    <row r="44" spans="1:21" s="670" customFormat="1" ht="12">
      <c r="A44" s="667" t="s">
        <v>710</v>
      </c>
      <c r="B44" s="3522"/>
      <c r="C44" s="3522"/>
      <c r="D44" s="3522"/>
      <c r="E44" s="3535"/>
      <c r="F44" s="3536"/>
      <c r="G44" s="3536"/>
      <c r="H44" s="3536"/>
      <c r="I44" s="1316" t="s">
        <v>672</v>
      </c>
      <c r="J44" s="3537"/>
      <c r="K44" s="3537"/>
      <c r="L44" s="3537"/>
      <c r="M44" s="3537"/>
      <c r="N44" s="3538"/>
      <c r="O44" s="3500"/>
      <c r="P44" s="3501"/>
      <c r="Q44" s="3535"/>
      <c r="R44" s="3537"/>
      <c r="S44" s="3538"/>
      <c r="T44" s="690"/>
    </row>
    <row r="45" spans="1:21" ht="12" customHeight="1">
      <c r="A45" s="3541" t="s">
        <v>743</v>
      </c>
      <c r="B45" s="3542"/>
      <c r="C45" s="3542"/>
      <c r="D45" s="3542"/>
      <c r="E45" s="3542"/>
      <c r="F45" s="3542"/>
      <c r="G45" s="3542"/>
      <c r="H45" s="3542"/>
      <c r="I45" s="3542"/>
      <c r="J45" s="3542"/>
      <c r="K45" s="3542"/>
      <c r="L45" s="3542"/>
      <c r="M45" s="3542"/>
      <c r="N45" s="3542"/>
      <c r="O45" s="3542"/>
      <c r="P45" s="3542"/>
      <c r="Q45" s="3542"/>
      <c r="R45" s="3542"/>
      <c r="S45" s="3542"/>
    </row>
    <row r="46" spans="1:21" ht="12" customHeight="1">
      <c r="A46" s="703" t="s">
        <v>700</v>
      </c>
    </row>
    <row r="47" spans="1:21" s="693" customFormat="1" ht="12" customHeight="1">
      <c r="A47" s="703" t="s">
        <v>701</v>
      </c>
      <c r="C47" s="692"/>
      <c r="D47" s="692"/>
      <c r="E47" s="692"/>
      <c r="F47" s="692"/>
      <c r="G47" s="692"/>
      <c r="H47" s="692"/>
      <c r="I47" s="692"/>
      <c r="J47" s="692"/>
      <c r="K47" s="692"/>
      <c r="L47" s="692"/>
      <c r="M47" s="692"/>
      <c r="N47" s="692"/>
      <c r="O47" s="692"/>
      <c r="P47" s="692"/>
      <c r="Q47" s="692"/>
      <c r="R47" s="692"/>
      <c r="S47" s="692"/>
    </row>
    <row r="48" spans="1:21" s="693" customFormat="1" ht="4.5" customHeight="1">
      <c r="C48" s="692"/>
      <c r="D48" s="692"/>
      <c r="E48" s="692"/>
      <c r="F48" s="692"/>
      <c r="G48" s="692"/>
      <c r="H48" s="692"/>
      <c r="I48" s="692"/>
      <c r="J48" s="692"/>
      <c r="K48" s="692"/>
      <c r="L48" s="692"/>
      <c r="M48" s="692"/>
      <c r="N48" s="692"/>
      <c r="O48" s="692"/>
      <c r="P48" s="692"/>
      <c r="Q48" s="692"/>
      <c r="R48" s="692"/>
      <c r="S48" s="692"/>
    </row>
    <row r="49" spans="1:22" s="1758" customFormat="1" ht="14.25" customHeight="1">
      <c r="A49" s="3539" t="s">
        <v>1706</v>
      </c>
      <c r="B49" s="3539"/>
      <c r="C49" s="3539"/>
      <c r="D49" s="3539"/>
      <c r="E49" s="3539"/>
      <c r="F49" s="3539"/>
      <c r="G49" s="3539"/>
      <c r="H49" s="3539"/>
      <c r="I49" s="3539"/>
      <c r="J49" s="3539"/>
      <c r="K49" s="3539"/>
      <c r="L49" s="3539"/>
      <c r="M49" s="3539"/>
      <c r="N49" s="3539"/>
      <c r="O49" s="3539"/>
      <c r="P49" s="3539"/>
      <c r="Q49" s="3539"/>
      <c r="R49" s="3539"/>
      <c r="S49" s="1756"/>
      <c r="T49" s="1757"/>
    </row>
    <row r="50" spans="1:22" s="1758" customFormat="1" ht="21" customHeight="1">
      <c r="A50" s="3540" t="s">
        <v>1703</v>
      </c>
      <c r="B50" s="3477"/>
      <c r="C50" s="3477"/>
      <c r="D50" s="3477"/>
      <c r="E50" s="3477"/>
      <c r="F50" s="3477"/>
      <c r="G50" s="3477"/>
      <c r="H50" s="3477"/>
      <c r="I50" s="3477"/>
      <c r="J50" s="3477"/>
      <c r="K50" s="3477"/>
      <c r="L50" s="3477"/>
      <c r="M50" s="3477"/>
      <c r="N50" s="3477"/>
      <c r="O50" s="3477"/>
      <c r="P50" s="3477"/>
      <c r="Q50" s="3477"/>
      <c r="R50" s="3477"/>
      <c r="S50" s="3477"/>
      <c r="T50" s="3478"/>
      <c r="U50" s="1765"/>
      <c r="V50" s="1763"/>
    </row>
    <row r="51" spans="1:22" s="1758" customFormat="1" ht="28.5" customHeight="1">
      <c r="A51" s="1748"/>
      <c r="B51" s="1749"/>
      <c r="C51" s="3479" t="s">
        <v>1704</v>
      </c>
      <c r="D51" s="3480"/>
      <c r="E51" s="3480"/>
      <c r="F51" s="3480"/>
      <c r="G51" s="3480"/>
      <c r="H51" s="3480"/>
      <c r="I51" s="3480"/>
      <c r="J51" s="3480"/>
      <c r="K51" s="3480"/>
      <c r="L51" s="3480"/>
      <c r="M51" s="3480"/>
      <c r="N51" s="3480"/>
      <c r="O51" s="3480"/>
      <c r="P51" s="3480"/>
      <c r="Q51" s="3480"/>
      <c r="R51" s="3480"/>
      <c r="S51" s="3480"/>
      <c r="T51" s="3481"/>
      <c r="U51" s="1764"/>
      <c r="V51" s="1763"/>
    </row>
    <row r="52" spans="1:22">
      <c r="U52" s="694"/>
    </row>
    <row r="54" spans="1:22">
      <c r="E54" s="661"/>
      <c r="F54" s="661"/>
      <c r="G54" s="661"/>
    </row>
    <row r="58" spans="1:22">
      <c r="C58" s="661"/>
    </row>
    <row r="61" spans="1:22">
      <c r="C61" s="662"/>
    </row>
    <row r="62" spans="1:22">
      <c r="C62" s="662"/>
    </row>
    <row r="63" spans="1:22">
      <c r="C63" s="662"/>
    </row>
    <row r="64" spans="1:22">
      <c r="C64" s="662"/>
    </row>
    <row r="65" spans="3:3">
      <c r="C65" s="662"/>
    </row>
    <row r="66" spans="3:3">
      <c r="C66" s="662"/>
    </row>
    <row r="67" spans="3:3">
      <c r="C67" s="662"/>
    </row>
    <row r="68" spans="3:3">
      <c r="C68" s="662"/>
    </row>
    <row r="69" spans="3:3">
      <c r="C69" s="662"/>
    </row>
    <row r="70" spans="3:3">
      <c r="C70" s="662"/>
    </row>
    <row r="71" spans="3:3">
      <c r="C71" s="662"/>
    </row>
    <row r="72" spans="3:3">
      <c r="C72" s="662"/>
    </row>
    <row r="73" spans="3:3">
      <c r="C73" s="662"/>
    </row>
    <row r="74" spans="3:3">
      <c r="C74" s="662"/>
    </row>
    <row r="75" spans="3:3">
      <c r="C75" s="662"/>
    </row>
    <row r="76" spans="3:3">
      <c r="C76" s="662"/>
    </row>
    <row r="77" spans="3:3">
      <c r="C77" s="662"/>
    </row>
    <row r="78" spans="3:3">
      <c r="C78" s="662"/>
    </row>
    <row r="79" spans="3:3">
      <c r="C79" s="662"/>
    </row>
  </sheetData>
  <mergeCells count="70">
    <mergeCell ref="C51:T51"/>
    <mergeCell ref="A49:R49"/>
    <mergeCell ref="A50:T50"/>
    <mergeCell ref="A45:S45"/>
    <mergeCell ref="B43:D43"/>
    <mergeCell ref="E43:H43"/>
    <mergeCell ref="J43:N43"/>
    <mergeCell ref="O43:P43"/>
    <mergeCell ref="Q43:S43"/>
    <mergeCell ref="B44:D44"/>
    <mergeCell ref="E44:H44"/>
    <mergeCell ref="J44:N44"/>
    <mergeCell ref="O44:P44"/>
    <mergeCell ref="Q44:S44"/>
    <mergeCell ref="B41:D41"/>
    <mergeCell ref="E41:H41"/>
    <mergeCell ref="J41:N41"/>
    <mergeCell ref="O41:P41"/>
    <mergeCell ref="Q41:S41"/>
    <mergeCell ref="B42:D42"/>
    <mergeCell ref="E42:H42"/>
    <mergeCell ref="J42:N42"/>
    <mergeCell ref="O42:P42"/>
    <mergeCell ref="Q42:S42"/>
    <mergeCell ref="B40:D40"/>
    <mergeCell ref="E40:H40"/>
    <mergeCell ref="J40:N40"/>
    <mergeCell ref="O40:P40"/>
    <mergeCell ref="Q40:S40"/>
    <mergeCell ref="B39:D39"/>
    <mergeCell ref="E39:N39"/>
    <mergeCell ref="O39:P39"/>
    <mergeCell ref="Q39:S39"/>
    <mergeCell ref="A29:S29"/>
    <mergeCell ref="C30:S30"/>
    <mergeCell ref="A37:S38"/>
    <mergeCell ref="A31:S32"/>
    <mergeCell ref="C33:S33"/>
    <mergeCell ref="A26:S26"/>
    <mergeCell ref="C27:S27"/>
    <mergeCell ref="C28:S28"/>
    <mergeCell ref="F18:I18"/>
    <mergeCell ref="A20:A23"/>
    <mergeCell ref="B20:F20"/>
    <mergeCell ref="B21:F21"/>
    <mergeCell ref="G21:J21"/>
    <mergeCell ref="B22:F22"/>
    <mergeCell ref="G22:J22"/>
    <mergeCell ref="B23:F23"/>
    <mergeCell ref="G23:J23"/>
    <mergeCell ref="A2:S2"/>
    <mergeCell ref="A3:D3"/>
    <mergeCell ref="E3:J3"/>
    <mergeCell ref="L3:M3"/>
    <mergeCell ref="N3:S3"/>
    <mergeCell ref="G6:I6"/>
    <mergeCell ref="O6:Q6"/>
    <mergeCell ref="A6:C6"/>
    <mergeCell ref="D7:G7"/>
    <mergeCell ref="I7:M7"/>
    <mergeCell ref="N7:P7"/>
    <mergeCell ref="Q7:R7"/>
    <mergeCell ref="M17:P17"/>
    <mergeCell ref="B11:S11"/>
    <mergeCell ref="A7:C7"/>
    <mergeCell ref="B12:S12"/>
    <mergeCell ref="B14:S14"/>
    <mergeCell ref="F16:S16"/>
    <mergeCell ref="F17:K17"/>
    <mergeCell ref="K15:L15"/>
  </mergeCells>
  <phoneticPr fontId="53"/>
  <conditionalFormatting sqref="K5 N5:P5">
    <cfRule type="expression" dxfId="77" priority="50" stopIfTrue="1">
      <formula>($E$5="○")*($K$5="")</formula>
    </cfRule>
  </conditionalFormatting>
  <conditionalFormatting sqref="K6">
    <cfRule type="expression" dxfId="76" priority="49" stopIfTrue="1">
      <formula>($F$6&lt;&gt;"")*($K$6="")</formula>
    </cfRule>
  </conditionalFormatting>
  <conditionalFormatting sqref="K15 B12 O6 G6 R15">
    <cfRule type="cellIs" dxfId="75" priority="48" stopIfTrue="1" operator="equal">
      <formula>""</formula>
    </cfRule>
  </conditionalFormatting>
  <conditionalFormatting sqref="F15 N15">
    <cfRule type="cellIs" dxfId="74" priority="41" stopIfTrue="1" operator="equal">
      <formula>(COUNTIF($F$15:$J$15,"○")=1)</formula>
    </cfRule>
  </conditionalFormatting>
  <conditionalFormatting sqref="B40:E44 J41:J44 F16:F18 J40:N40 M17:P17 B27:B28 O40:O44 Q40:Q44 B30">
    <cfRule type="cellIs" dxfId="73" priority="46" stopIfTrue="1" operator="equal">
      <formula>""</formula>
    </cfRule>
  </conditionalFormatting>
  <conditionalFormatting sqref="G20 K20">
    <cfRule type="containsBlanks" dxfId="72" priority="3">
      <formula>LEN(TRIM(G20))=0</formula>
    </cfRule>
    <cfRule type="cellIs" dxfId="71" priority="44" stopIfTrue="1" operator="equal">
      <formula>(COUNTIF($G$20:$K$20,"○")=1)</formula>
    </cfRule>
  </conditionalFormatting>
  <conditionalFormatting sqref="D6 F6 J15 Q15:R15">
    <cfRule type="cellIs" dxfId="70" priority="51" stopIfTrue="1" operator="equal">
      <formula>(COUNTIF($D$6:$F$6,"○")=1)</formula>
    </cfRule>
  </conditionalFormatting>
  <conditionalFormatting sqref="K6">
    <cfRule type="expression" dxfId="69" priority="28" stopIfTrue="1">
      <formula>($F$6&lt;&gt;"")*($J$6="")</formula>
    </cfRule>
  </conditionalFormatting>
  <conditionalFormatting sqref="G20 K20">
    <cfRule type="cellIs" dxfId="68" priority="27" stopIfTrue="1" operator="equal">
      <formula>(COUNTIF($G$14:$J$14,"○")=1)</formula>
    </cfRule>
  </conditionalFormatting>
  <conditionalFormatting sqref="K6 D6">
    <cfRule type="cellIs" dxfId="67" priority="22" stopIfTrue="1" operator="equal">
      <formula>(COUNTIF($D$6:$K$6,"○")=1)</formula>
    </cfRule>
  </conditionalFormatting>
  <conditionalFormatting sqref="G20">
    <cfRule type="cellIs" dxfId="66" priority="8" stopIfTrue="1" operator="equal">
      <formula>(COUNTIF($F$15:$J$15,"○")=1)</formula>
    </cfRule>
  </conditionalFormatting>
  <conditionalFormatting sqref="K20">
    <cfRule type="cellIs" dxfId="65" priority="7" stopIfTrue="1" operator="equal">
      <formula>(COUNTIF($F$15:$J$15,"○")=1)</formula>
    </cfRule>
  </conditionalFormatting>
  <conditionalFormatting sqref="B33">
    <cfRule type="cellIs" dxfId="64" priority="2" stopIfTrue="1" operator="equal">
      <formula>""</formula>
    </cfRule>
  </conditionalFormatting>
  <conditionalFormatting sqref="B51">
    <cfRule type="cellIs" dxfId="63" priority="1" stopIfTrue="1" operator="equal">
      <formula>""</formula>
    </cfRule>
  </conditionalFormatting>
  <dataValidations count="4">
    <dataValidation type="list" allowBlank="1" showInputMessage="1" showErrorMessage="1" sqref="R15">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7:B28 B33 B30 B51">
      <formula1>"✓"</formula1>
    </dataValidation>
    <dataValidation type="list" allowBlank="1" showInputMessage="1" showErrorMessage="1" sqref="K6 N15 F15 D6">
      <formula1>"○"</formula1>
    </dataValidation>
    <dataValidation type="list" allowBlank="1" showInputMessage="1" showErrorMessage="1" sqref="K15:L15">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ageMargins left="0.9055118110236221" right="0.70866141732283472" top="0.59055118110236227" bottom="0.39370078740157483" header="0.31496062992125984" footer="0.31496062992125984"/>
  <pageSetup paperSize="9" scale="85" orientation="portrait" r:id="rId1"/>
  <headerFooter>
    <oddFooter>&amp;R東京支部7月開講コース</oddFooter>
  </headerFooter>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5"/>
  <sheetViews>
    <sheetView view="pageBreakPreview" zoomScale="85" zoomScaleNormal="100" zoomScaleSheetLayoutView="85" workbookViewId="0">
      <selection activeCell="C14" sqref="C14:E14"/>
    </sheetView>
  </sheetViews>
  <sheetFormatPr defaultRowHeight="13.5"/>
  <cols>
    <col min="1" max="1" width="4" style="441" customWidth="1"/>
    <col min="2" max="2" width="4.625" style="441" customWidth="1"/>
    <col min="3" max="3" width="28.75" style="438" customWidth="1"/>
    <col min="4" max="4" width="22.125" style="438" customWidth="1"/>
    <col min="5" max="5" width="6.625" style="438" customWidth="1"/>
    <col min="6" max="6" width="20.625" style="438" customWidth="1"/>
    <col min="7" max="7" width="26.625" style="438" customWidth="1"/>
    <col min="8" max="8" width="3.75" style="438" customWidth="1"/>
    <col min="9" max="16384" width="9" style="438"/>
  </cols>
  <sheetData>
    <row r="1" spans="1:8" ht="14.25" customHeight="1">
      <c r="A1" s="705"/>
      <c r="B1" s="436"/>
      <c r="C1" s="436"/>
      <c r="D1" s="437"/>
      <c r="E1" s="437"/>
      <c r="F1" s="437"/>
      <c r="H1" s="439" t="s">
        <v>712</v>
      </c>
    </row>
    <row r="2" spans="1:8" ht="14.25" customHeight="1">
      <c r="A2" s="435"/>
      <c r="B2" s="436"/>
      <c r="C2" s="436"/>
      <c r="D2" s="437"/>
      <c r="E2" s="437"/>
      <c r="F2" s="437"/>
      <c r="H2" s="440"/>
    </row>
    <row r="3" spans="1:8" ht="28.5" customHeight="1">
      <c r="A3" s="3553" t="s">
        <v>495</v>
      </c>
      <c r="B3" s="3553"/>
      <c r="C3" s="3553"/>
      <c r="D3" s="3553"/>
      <c r="E3" s="3553"/>
      <c r="F3" s="3553"/>
      <c r="G3" s="3553"/>
      <c r="H3" s="3553"/>
    </row>
    <row r="4" spans="1:8" ht="27" customHeight="1">
      <c r="C4" s="442"/>
      <c r="D4" s="442"/>
      <c r="E4" s="442"/>
      <c r="F4" s="442"/>
    </row>
    <row r="5" spans="1:8" ht="27" customHeight="1">
      <c r="A5" s="443">
        <v>1</v>
      </c>
      <c r="B5" s="444" t="s">
        <v>198</v>
      </c>
      <c r="C5" s="445"/>
      <c r="D5" s="3543" t="str">
        <f xml:space="preserve"> IF(様式1!L10="","",様式1!L10)</f>
        <v/>
      </c>
      <c r="E5" s="3543"/>
      <c r="F5" s="3543"/>
      <c r="G5" s="437"/>
      <c r="H5" s="440"/>
    </row>
    <row r="6" spans="1:8" ht="27" customHeight="1">
      <c r="A6" s="446"/>
      <c r="B6" s="445"/>
      <c r="C6" s="445"/>
      <c r="D6" s="447"/>
      <c r="E6" s="447"/>
      <c r="F6" s="447"/>
      <c r="G6" s="437"/>
      <c r="H6" s="440"/>
    </row>
    <row r="7" spans="1:8" ht="27" customHeight="1">
      <c r="A7" s="443">
        <v>2</v>
      </c>
      <c r="B7" s="444" t="s">
        <v>496</v>
      </c>
      <c r="C7" s="445"/>
      <c r="D7" s="3543" t="str">
        <f>IF(様式1!G35="","",様式1!G35)</f>
        <v/>
      </c>
      <c r="E7" s="3543"/>
      <c r="F7" s="3543"/>
      <c r="H7" s="440"/>
    </row>
    <row r="8" spans="1:8" ht="27" customHeight="1">
      <c r="A8" s="446"/>
      <c r="B8" s="445"/>
      <c r="C8" s="445" t="s">
        <v>90</v>
      </c>
      <c r="D8" s="448">
        <f xml:space="preserve"> 様式1!F36</f>
        <v>45491</v>
      </c>
      <c r="E8" s="1318" t="s">
        <v>711</v>
      </c>
      <c r="F8" s="448" t="str">
        <f>IF(様式1!K36="","",様式1!K36)</f>
        <v/>
      </c>
      <c r="H8" s="440"/>
    </row>
    <row r="9" spans="1:8" ht="27" customHeight="1">
      <c r="A9" s="435"/>
      <c r="B9" s="436"/>
      <c r="C9" s="436"/>
      <c r="D9" s="447"/>
      <c r="E9" s="447"/>
      <c r="F9" s="447"/>
      <c r="H9" s="440"/>
    </row>
    <row r="10" spans="1:8" ht="27" customHeight="1">
      <c r="A10" s="443">
        <v>3</v>
      </c>
      <c r="B10" s="449" t="s">
        <v>713</v>
      </c>
      <c r="C10" s="450"/>
      <c r="D10" s="442"/>
      <c r="E10" s="442"/>
      <c r="F10" s="442"/>
    </row>
    <row r="11" spans="1:8" ht="27" customHeight="1">
      <c r="B11" s="451">
        <v>1</v>
      </c>
      <c r="C11" s="438" t="s">
        <v>1139</v>
      </c>
      <c r="D11" s="3543"/>
      <c r="E11" s="3543"/>
      <c r="F11" s="3543"/>
    </row>
    <row r="12" spans="1:8" ht="27" customHeight="1">
      <c r="B12" s="451">
        <v>2</v>
      </c>
      <c r="C12" s="445" t="s">
        <v>1151</v>
      </c>
      <c r="D12" s="3543"/>
      <c r="E12" s="3543"/>
      <c r="F12" s="3543"/>
      <c r="H12" s="452"/>
    </row>
    <row r="13" spans="1:8" ht="27" customHeight="1">
      <c r="B13" s="451">
        <v>3</v>
      </c>
      <c r="C13" s="445" t="s">
        <v>497</v>
      </c>
      <c r="D13" s="3543"/>
      <c r="E13" s="3543"/>
      <c r="F13" s="3543"/>
      <c r="H13" s="452"/>
    </row>
    <row r="14" spans="1:8" ht="27" customHeight="1">
      <c r="B14" s="451">
        <v>4</v>
      </c>
      <c r="C14" s="445" t="s">
        <v>498</v>
      </c>
      <c r="D14" s="3543"/>
      <c r="E14" s="3543"/>
      <c r="F14" s="3543"/>
      <c r="H14" s="452"/>
    </row>
    <row r="15" spans="1:8" ht="27" customHeight="1">
      <c r="B15" s="451">
        <v>5</v>
      </c>
      <c r="C15" s="445" t="s">
        <v>499</v>
      </c>
      <c r="D15" s="448"/>
      <c r="E15" s="1318" t="s">
        <v>711</v>
      </c>
      <c r="F15" s="448"/>
      <c r="H15" s="452"/>
    </row>
    <row r="16" spans="1:8" ht="27" customHeight="1">
      <c r="B16" s="451">
        <v>6</v>
      </c>
      <c r="C16" s="445" t="s">
        <v>500</v>
      </c>
      <c r="D16" s="3543"/>
      <c r="E16" s="3543"/>
      <c r="F16" s="3543"/>
      <c r="H16" s="452"/>
    </row>
    <row r="17" spans="1:8" ht="27" customHeight="1">
      <c r="B17" s="451">
        <v>7</v>
      </c>
      <c r="C17" s="445" t="s">
        <v>501</v>
      </c>
      <c r="D17" s="3543"/>
      <c r="E17" s="3543"/>
      <c r="F17" s="3543"/>
      <c r="G17" s="3543"/>
      <c r="H17" s="453"/>
    </row>
    <row r="18" spans="1:8" ht="27" customHeight="1">
      <c r="B18" s="454"/>
      <c r="D18" s="455"/>
      <c r="E18" s="455"/>
      <c r="F18" s="455"/>
      <c r="G18" s="455"/>
      <c r="H18" s="453"/>
    </row>
    <row r="19" spans="1:8" ht="27" customHeight="1">
      <c r="A19" s="443">
        <v>4</v>
      </c>
      <c r="B19" s="449" t="s">
        <v>502</v>
      </c>
      <c r="C19" s="456"/>
      <c r="D19" s="456"/>
      <c r="E19" s="456"/>
      <c r="F19" s="456"/>
      <c r="G19" s="457"/>
      <c r="H19" s="458"/>
    </row>
    <row r="20" spans="1:8" ht="27" customHeight="1">
      <c r="A20" s="446"/>
      <c r="B20" s="451">
        <v>1</v>
      </c>
      <c r="C20" s="459" t="s">
        <v>503</v>
      </c>
      <c r="D20" s="456"/>
      <c r="E20" s="456"/>
      <c r="F20" s="456"/>
      <c r="G20" s="457"/>
      <c r="H20" s="458"/>
    </row>
    <row r="21" spans="1:8" ht="27" customHeight="1">
      <c r="B21" s="3544"/>
      <c r="C21" s="3545"/>
      <c r="D21" s="3545"/>
      <c r="E21" s="3545"/>
      <c r="F21" s="3545"/>
      <c r="G21" s="3545"/>
      <c r="H21" s="3546"/>
    </row>
    <row r="22" spans="1:8" ht="27" customHeight="1">
      <c r="B22" s="3547"/>
      <c r="C22" s="3548"/>
      <c r="D22" s="3548"/>
      <c r="E22" s="3548"/>
      <c r="F22" s="3548"/>
      <c r="G22" s="3548"/>
      <c r="H22" s="3549"/>
    </row>
    <row r="23" spans="1:8" ht="27" customHeight="1">
      <c r="B23" s="3547"/>
      <c r="C23" s="3548"/>
      <c r="D23" s="3548"/>
      <c r="E23" s="3548"/>
      <c r="F23" s="3548"/>
      <c r="G23" s="3548"/>
      <c r="H23" s="3549"/>
    </row>
    <row r="24" spans="1:8" ht="27" customHeight="1">
      <c r="B24" s="3547"/>
      <c r="C24" s="3548"/>
      <c r="D24" s="3548"/>
      <c r="E24" s="3548"/>
      <c r="F24" s="3548"/>
      <c r="G24" s="3548"/>
      <c r="H24" s="3549"/>
    </row>
    <row r="25" spans="1:8" ht="27" customHeight="1">
      <c r="B25" s="3547"/>
      <c r="C25" s="3548"/>
      <c r="D25" s="3548"/>
      <c r="E25" s="3548"/>
      <c r="F25" s="3548"/>
      <c r="G25" s="3548"/>
      <c r="H25" s="3549"/>
    </row>
    <row r="26" spans="1:8" ht="27" customHeight="1">
      <c r="B26" s="3547"/>
      <c r="C26" s="3548"/>
      <c r="D26" s="3548"/>
      <c r="E26" s="3548"/>
      <c r="F26" s="3548"/>
      <c r="G26" s="3548"/>
      <c r="H26" s="3549"/>
    </row>
    <row r="27" spans="1:8" ht="27" customHeight="1">
      <c r="B27" s="3547"/>
      <c r="C27" s="3548"/>
      <c r="D27" s="3548"/>
      <c r="E27" s="3548"/>
      <c r="F27" s="3548"/>
      <c r="G27" s="3548"/>
      <c r="H27" s="3549"/>
    </row>
    <row r="28" spans="1:8" ht="27" customHeight="1">
      <c r="B28" s="3547"/>
      <c r="C28" s="3548"/>
      <c r="D28" s="3548"/>
      <c r="E28" s="3548"/>
      <c r="F28" s="3548"/>
      <c r="G28" s="3548"/>
      <c r="H28" s="3549"/>
    </row>
    <row r="29" spans="1:8" ht="27" customHeight="1">
      <c r="B29" s="3547"/>
      <c r="C29" s="3548"/>
      <c r="D29" s="3548"/>
      <c r="E29" s="3548"/>
      <c r="F29" s="3548"/>
      <c r="G29" s="3548"/>
      <c r="H29" s="3549"/>
    </row>
    <row r="30" spans="1:8" ht="27" customHeight="1">
      <c r="B30" s="3550"/>
      <c r="C30" s="3551"/>
      <c r="D30" s="3551"/>
      <c r="E30" s="3551"/>
      <c r="F30" s="3551"/>
      <c r="G30" s="3551"/>
      <c r="H30" s="3552"/>
    </row>
    <row r="31" spans="1:8" ht="27" customHeight="1">
      <c r="A31" s="435"/>
      <c r="B31" s="436"/>
      <c r="C31" s="436"/>
      <c r="D31" s="447"/>
      <c r="E31" s="447"/>
      <c r="F31" s="447"/>
      <c r="H31" s="440"/>
    </row>
    <row r="32" spans="1:8" ht="27" customHeight="1">
      <c r="B32" s="451">
        <v>2</v>
      </c>
      <c r="C32" s="459" t="s">
        <v>504</v>
      </c>
      <c r="D32" s="456"/>
      <c r="E32" s="456"/>
      <c r="F32" s="456"/>
      <c r="G32" s="457"/>
      <c r="H32" s="458"/>
    </row>
    <row r="33" spans="1:8" ht="27" customHeight="1">
      <c r="B33" s="3544"/>
      <c r="C33" s="3545"/>
      <c r="D33" s="3545"/>
      <c r="E33" s="3545"/>
      <c r="F33" s="3545"/>
      <c r="G33" s="3545"/>
      <c r="H33" s="3546"/>
    </row>
    <row r="34" spans="1:8" ht="27" customHeight="1">
      <c r="B34" s="3547"/>
      <c r="C34" s="3548"/>
      <c r="D34" s="3548"/>
      <c r="E34" s="3548"/>
      <c r="F34" s="3548"/>
      <c r="G34" s="3548"/>
      <c r="H34" s="3549"/>
    </row>
    <row r="35" spans="1:8" ht="27" customHeight="1">
      <c r="B35" s="3547"/>
      <c r="C35" s="3548"/>
      <c r="D35" s="3548"/>
      <c r="E35" s="3548"/>
      <c r="F35" s="3548"/>
      <c r="G35" s="3548"/>
      <c r="H35" s="3549"/>
    </row>
    <row r="36" spans="1:8" ht="27" customHeight="1">
      <c r="B36" s="3547"/>
      <c r="C36" s="3548"/>
      <c r="D36" s="3548"/>
      <c r="E36" s="3548"/>
      <c r="F36" s="3548"/>
      <c r="G36" s="3548"/>
      <c r="H36" s="3549"/>
    </row>
    <row r="37" spans="1:8" ht="27" customHeight="1">
      <c r="B37" s="3547"/>
      <c r="C37" s="3548"/>
      <c r="D37" s="3548"/>
      <c r="E37" s="3548"/>
      <c r="F37" s="3548"/>
      <c r="G37" s="3548"/>
      <c r="H37" s="3549"/>
    </row>
    <row r="38" spans="1:8" ht="27" customHeight="1">
      <c r="B38" s="3547"/>
      <c r="C38" s="3548"/>
      <c r="D38" s="3548"/>
      <c r="E38" s="3548"/>
      <c r="F38" s="3548"/>
      <c r="G38" s="3548"/>
      <c r="H38" s="3549"/>
    </row>
    <row r="39" spans="1:8" ht="27" customHeight="1">
      <c r="B39" s="3547"/>
      <c r="C39" s="3548"/>
      <c r="D39" s="3548"/>
      <c r="E39" s="3548"/>
      <c r="F39" s="3548"/>
      <c r="G39" s="3548"/>
      <c r="H39" s="3549"/>
    </row>
    <row r="40" spans="1:8" ht="27" customHeight="1">
      <c r="B40" s="3547"/>
      <c r="C40" s="3548"/>
      <c r="D40" s="3548"/>
      <c r="E40" s="3548"/>
      <c r="F40" s="3548"/>
      <c r="G40" s="3548"/>
      <c r="H40" s="3549"/>
    </row>
    <row r="41" spans="1:8" ht="27" customHeight="1">
      <c r="B41" s="3547"/>
      <c r="C41" s="3548"/>
      <c r="D41" s="3548"/>
      <c r="E41" s="3548"/>
      <c r="F41" s="3548"/>
      <c r="G41" s="3548"/>
      <c r="H41" s="3549"/>
    </row>
    <row r="42" spans="1:8" ht="27" customHeight="1">
      <c r="B42" s="3550"/>
      <c r="C42" s="3551"/>
      <c r="D42" s="3551"/>
      <c r="E42" s="3551"/>
      <c r="F42" s="3551"/>
      <c r="G42" s="3551"/>
      <c r="H42" s="3552"/>
    </row>
    <row r="43" spans="1:8" ht="27" customHeight="1">
      <c r="B43" s="438"/>
      <c r="H43" s="460"/>
    </row>
    <row r="44" spans="1:8" ht="27" customHeight="1">
      <c r="A44" s="461" t="s">
        <v>983</v>
      </c>
      <c r="C44" s="434"/>
      <c r="D44" s="434"/>
      <c r="E44" s="434"/>
      <c r="F44" s="434"/>
    </row>
    <row r="45" spans="1:8" ht="14.25" customHeight="1"/>
  </sheetData>
  <mergeCells count="11">
    <mergeCell ref="A3:H3"/>
    <mergeCell ref="D5:F5"/>
    <mergeCell ref="D7:F7"/>
    <mergeCell ref="D11:F11"/>
    <mergeCell ref="D12:F12"/>
    <mergeCell ref="D16:F16"/>
    <mergeCell ref="D17:G17"/>
    <mergeCell ref="B21:H30"/>
    <mergeCell ref="B33:H42"/>
    <mergeCell ref="D13:F13"/>
    <mergeCell ref="D14:F14"/>
  </mergeCells>
  <phoneticPr fontId="53"/>
  <conditionalFormatting sqref="D11:F14">
    <cfRule type="cellIs" dxfId="62" priority="7" stopIfTrue="1" operator="equal">
      <formula>""</formula>
    </cfRule>
  </conditionalFormatting>
  <conditionalFormatting sqref="D15">
    <cfRule type="cellIs" dxfId="61" priority="6" stopIfTrue="1" operator="equal">
      <formula>""</formula>
    </cfRule>
  </conditionalFormatting>
  <conditionalFormatting sqref="F15">
    <cfRule type="cellIs" dxfId="60" priority="5" stopIfTrue="1" operator="equal">
      <formula>""</formula>
    </cfRule>
  </conditionalFormatting>
  <conditionalFormatting sqref="D16:F16">
    <cfRule type="cellIs" dxfId="59" priority="4" stopIfTrue="1" operator="equal">
      <formula>""</formula>
    </cfRule>
  </conditionalFormatting>
  <conditionalFormatting sqref="D17:G17">
    <cfRule type="cellIs" dxfId="58" priority="3" stopIfTrue="1" operator="equal">
      <formula>""</formula>
    </cfRule>
  </conditionalFormatting>
  <conditionalFormatting sqref="B21:H30">
    <cfRule type="cellIs" dxfId="57" priority="2" stopIfTrue="1" operator="equal">
      <formula>""</formula>
    </cfRule>
  </conditionalFormatting>
  <conditionalFormatting sqref="B33:H42">
    <cfRule type="cellIs" dxfId="56" priority="1" stopIfTrue="1" operator="equal">
      <formula>""</formula>
    </cfRule>
  </conditionalFormatting>
  <pageMargins left="0.70866141732283472" right="0.70866141732283472" top="0.59055118110236227" bottom="0.39370078740157483" header="0.31496062992125984" footer="0.31496062992125984"/>
  <pageSetup paperSize="9" scale="71" orientation="portrait" r:id="rId1"/>
  <headerFooter>
    <oddFooter>&amp;R東京支部7月開講コース</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0000"/>
  </sheetPr>
  <dimension ref="A1:AD131"/>
  <sheetViews>
    <sheetView view="pageBreakPreview" zoomScale="70" zoomScaleNormal="70" zoomScaleSheetLayoutView="70" workbookViewId="0">
      <selection activeCell="C14" sqref="C14:E14"/>
    </sheetView>
  </sheetViews>
  <sheetFormatPr defaultRowHeight="13.5"/>
  <cols>
    <col min="1" max="2" width="6.5" style="988" customWidth="1"/>
    <col min="3" max="3" width="5.625" style="988" customWidth="1"/>
    <col min="4" max="5" width="7.625" style="988" customWidth="1"/>
    <col min="6" max="7" width="5.625" style="988" customWidth="1"/>
    <col min="8" max="9" width="6.625" style="988" customWidth="1"/>
    <col min="10" max="14" width="6.875" style="988" customWidth="1"/>
    <col min="15" max="15" width="5.625" style="988" customWidth="1"/>
    <col min="16" max="30" width="6.5" style="988" customWidth="1"/>
    <col min="31" max="16384" width="9" style="988"/>
  </cols>
  <sheetData>
    <row r="1" spans="1:30" ht="33" customHeight="1">
      <c r="AD1" s="978" t="s">
        <v>216</v>
      </c>
    </row>
    <row r="2" spans="1:30" ht="25.5" customHeight="1">
      <c r="A2" s="3751" t="s">
        <v>628</v>
      </c>
      <c r="B2" s="3751"/>
      <c r="C2" s="3751"/>
      <c r="D2" s="3751"/>
      <c r="E2" s="3751"/>
      <c r="F2" s="3751"/>
      <c r="G2" s="3751"/>
      <c r="H2" s="3751"/>
      <c r="I2" s="3751"/>
      <c r="J2" s="3751"/>
      <c r="K2" s="3751"/>
      <c r="L2" s="3751"/>
      <c r="M2" s="3751"/>
      <c r="N2" s="3751"/>
      <c r="O2" s="3751"/>
      <c r="P2" s="3751"/>
      <c r="Q2" s="3751"/>
      <c r="R2" s="3751"/>
      <c r="S2" s="3751"/>
      <c r="T2" s="3751"/>
      <c r="U2" s="3751"/>
      <c r="V2" s="3751"/>
      <c r="W2" s="3751"/>
      <c r="X2" s="3751"/>
      <c r="Y2" s="3751"/>
      <c r="Z2" s="3751"/>
      <c r="AA2" s="3751"/>
      <c r="AB2" s="3751"/>
      <c r="AC2" s="3751"/>
      <c r="AD2" s="3751"/>
    </row>
    <row r="3" spans="1:30" ht="24.75" customHeight="1">
      <c r="A3" s="987"/>
      <c r="B3" s="987"/>
      <c r="C3" s="987"/>
      <c r="D3" s="987"/>
      <c r="E3" s="987"/>
      <c r="F3" s="987"/>
      <c r="G3" s="987"/>
      <c r="H3" s="987"/>
      <c r="I3" s="987"/>
      <c r="J3" s="987"/>
      <c r="K3" s="987"/>
      <c r="L3" s="987"/>
      <c r="M3" s="987"/>
      <c r="N3" s="987"/>
      <c r="O3" s="987"/>
      <c r="P3" s="987"/>
      <c r="Q3" s="987"/>
      <c r="R3" s="987"/>
      <c r="S3" s="987"/>
      <c r="T3" s="987"/>
      <c r="U3" s="987"/>
      <c r="V3" s="987"/>
      <c r="W3" s="987"/>
      <c r="X3" s="987"/>
      <c r="Y3" s="987"/>
      <c r="Z3" s="987"/>
      <c r="AA3" s="987"/>
      <c r="AB3" s="987"/>
      <c r="AC3" s="987"/>
      <c r="AD3" s="987"/>
    </row>
    <row r="4" spans="1:30" s="946" customFormat="1" ht="25.5" customHeight="1" thickBot="1">
      <c r="A4" s="3752" t="s">
        <v>84</v>
      </c>
      <c r="B4" s="3752"/>
      <c r="C4" s="3752"/>
      <c r="D4" s="3752"/>
      <c r="E4" s="3753" t="str">
        <f>IF(様式1!L10="","",様式1!L10)</f>
        <v/>
      </c>
      <c r="F4" s="3753"/>
      <c r="G4" s="3753"/>
      <c r="H4" s="3753"/>
      <c r="I4" s="3753"/>
      <c r="J4" s="3753"/>
      <c r="K4" s="3753"/>
      <c r="L4" s="3752" t="s">
        <v>629</v>
      </c>
      <c r="M4" s="3752"/>
      <c r="N4" s="3752"/>
      <c r="O4" s="3752"/>
      <c r="P4" s="3754" t="str">
        <f>IF(様式1!F43="","",様式1!F43)</f>
        <v/>
      </c>
      <c r="Q4" s="3754"/>
      <c r="R4" s="3754"/>
      <c r="S4" s="3754"/>
      <c r="T4" s="3754"/>
      <c r="U4" s="3754"/>
      <c r="V4" s="3752" t="s">
        <v>229</v>
      </c>
      <c r="W4" s="3752"/>
      <c r="X4" s="3753" t="str">
        <f>IF(様式1!G35="","",様式1!G35)</f>
        <v/>
      </c>
      <c r="Y4" s="3753"/>
      <c r="Z4" s="3753"/>
      <c r="AA4" s="3753"/>
      <c r="AB4" s="3753"/>
      <c r="AC4" s="3753"/>
      <c r="AD4" s="3753"/>
    </row>
    <row r="5" spans="1:30" s="946" customFormat="1" ht="18" customHeight="1" thickBot="1">
      <c r="A5" s="947"/>
      <c r="L5" s="948"/>
      <c r="O5" s="948"/>
    </row>
    <row r="6" spans="1:30" ht="35.1" customHeight="1" thickBot="1">
      <c r="A6" s="949" t="s">
        <v>1072</v>
      </c>
      <c r="B6" s="959"/>
      <c r="C6" s="950"/>
      <c r="D6" s="950"/>
      <c r="E6" s="950"/>
      <c r="F6" s="950"/>
      <c r="G6" s="950"/>
      <c r="H6" s="950"/>
      <c r="I6" s="950"/>
      <c r="J6" s="950"/>
      <c r="K6" s="950"/>
      <c r="L6" s="950"/>
      <c r="M6" s="950"/>
      <c r="N6" s="950"/>
      <c r="O6" s="950"/>
      <c r="P6" s="950"/>
      <c r="Q6" s="950"/>
      <c r="R6" s="950"/>
      <c r="S6" s="950"/>
      <c r="T6" s="950"/>
      <c r="U6" s="950"/>
      <c r="V6" s="950"/>
      <c r="W6" s="950"/>
      <c r="X6" s="950"/>
      <c r="Y6" s="950"/>
      <c r="Z6" s="950"/>
      <c r="AA6" s="950"/>
      <c r="AB6" s="950"/>
      <c r="AC6" s="950"/>
      <c r="AD6" s="951"/>
    </row>
    <row r="7" spans="1:30" s="946" customFormat="1" ht="35.1" customHeight="1">
      <c r="A7" s="952"/>
      <c r="B7" s="3576" t="s">
        <v>632</v>
      </c>
      <c r="C7" s="3554"/>
      <c r="D7" s="3554"/>
      <c r="E7" s="3554"/>
      <c r="F7" s="3748" t="s">
        <v>73</v>
      </c>
      <c r="G7" s="3745"/>
      <c r="H7" s="3745"/>
      <c r="I7" s="3745"/>
      <c r="J7" s="3755"/>
      <c r="K7" s="3748" t="str">
        <f>IF(様式1!F39="","",様式1!F39)</f>
        <v/>
      </c>
      <c r="L7" s="3745"/>
      <c r="M7" s="3745"/>
      <c r="N7" s="3745"/>
      <c r="O7" s="3745"/>
      <c r="P7" s="3745"/>
      <c r="Q7" s="3745"/>
      <c r="R7" s="3745"/>
      <c r="S7" s="3745"/>
      <c r="T7" s="3745"/>
      <c r="U7" s="3745"/>
      <c r="V7" s="3745"/>
      <c r="W7" s="3745"/>
      <c r="X7" s="3745"/>
      <c r="Y7" s="3745"/>
      <c r="Z7" s="3745"/>
      <c r="AA7" s="3745"/>
      <c r="AB7" s="3745"/>
      <c r="AC7" s="3745"/>
      <c r="AD7" s="3749"/>
    </row>
    <row r="8" spans="1:30" s="946" customFormat="1" ht="35.1" customHeight="1" thickBot="1">
      <c r="A8" s="952"/>
      <c r="B8" s="3578"/>
      <c r="C8" s="3579"/>
      <c r="D8" s="3579"/>
      <c r="E8" s="3579"/>
      <c r="F8" s="3756" t="s">
        <v>633</v>
      </c>
      <c r="G8" s="3757"/>
      <c r="H8" s="3757"/>
      <c r="I8" s="3757"/>
      <c r="J8" s="3758"/>
      <c r="K8" s="3756" t="str">
        <f>様式1!H40&amp;様式1!H41</f>
        <v/>
      </c>
      <c r="L8" s="3757"/>
      <c r="M8" s="3757"/>
      <c r="N8" s="3757"/>
      <c r="O8" s="3757"/>
      <c r="P8" s="3757"/>
      <c r="Q8" s="3757"/>
      <c r="R8" s="3757"/>
      <c r="S8" s="3757"/>
      <c r="T8" s="3757"/>
      <c r="U8" s="3757"/>
      <c r="V8" s="3757"/>
      <c r="W8" s="3757"/>
      <c r="X8" s="3757"/>
      <c r="Y8" s="3757"/>
      <c r="Z8" s="3757"/>
      <c r="AA8" s="3757"/>
      <c r="AB8" s="3757"/>
      <c r="AC8" s="3757"/>
      <c r="AD8" s="3759"/>
    </row>
    <row r="9" spans="1:30" ht="35.1" customHeight="1">
      <c r="A9" s="952"/>
      <c r="B9" s="959" t="s">
        <v>634</v>
      </c>
      <c r="C9" s="950"/>
      <c r="D9" s="950"/>
      <c r="E9" s="950"/>
      <c r="F9" s="977"/>
      <c r="G9" s="977"/>
      <c r="H9" s="977"/>
      <c r="I9" s="977"/>
      <c r="J9" s="977"/>
      <c r="K9" s="977"/>
      <c r="L9" s="977"/>
      <c r="M9" s="977"/>
      <c r="N9" s="977"/>
      <c r="O9" s="977"/>
      <c r="P9" s="977"/>
      <c r="Q9" s="977"/>
      <c r="R9" s="977"/>
      <c r="S9" s="977"/>
      <c r="T9" s="977"/>
      <c r="U9" s="977"/>
      <c r="V9" s="977"/>
      <c r="W9" s="977"/>
      <c r="X9" s="977"/>
      <c r="Y9" s="977"/>
      <c r="Z9" s="977"/>
      <c r="AA9" s="977"/>
      <c r="AB9" s="977"/>
      <c r="AC9" s="977"/>
      <c r="AD9" s="1003"/>
    </row>
    <row r="10" spans="1:30" ht="15.95" customHeight="1">
      <c r="A10" s="952"/>
      <c r="B10" s="957"/>
      <c r="C10" s="962"/>
      <c r="D10" s="3693" t="s">
        <v>997</v>
      </c>
      <c r="E10" s="3694"/>
      <c r="F10" s="3694"/>
      <c r="G10" s="3694"/>
      <c r="H10" s="3694"/>
      <c r="I10" s="3694"/>
      <c r="J10" s="3694"/>
      <c r="K10" s="3694"/>
      <c r="L10" s="3694"/>
      <c r="M10" s="3694"/>
      <c r="N10" s="3695"/>
      <c r="O10" s="3681" t="s">
        <v>1129</v>
      </c>
      <c r="P10" s="3712"/>
      <c r="Q10" s="3711"/>
      <c r="R10" s="3712" t="s">
        <v>376</v>
      </c>
      <c r="S10" s="3711"/>
      <c r="T10" s="3712" t="s">
        <v>377</v>
      </c>
      <c r="U10" s="3712" t="s">
        <v>630</v>
      </c>
      <c r="V10" s="3712"/>
      <c r="W10" s="3712"/>
      <c r="X10" s="3681" t="s">
        <v>631</v>
      </c>
      <c r="Y10" s="3682"/>
      <c r="Z10" s="3683"/>
      <c r="AA10" s="3683"/>
      <c r="AB10" s="3683"/>
      <c r="AC10" s="3683"/>
      <c r="AD10" s="3684"/>
    </row>
    <row r="11" spans="1:30" ht="15.95" customHeight="1">
      <c r="A11" s="952"/>
      <c r="B11" s="952"/>
      <c r="C11" s="3669"/>
      <c r="D11" s="3585"/>
      <c r="E11" s="3600"/>
      <c r="F11" s="3600"/>
      <c r="G11" s="3600"/>
      <c r="H11" s="3600"/>
      <c r="I11" s="3600"/>
      <c r="J11" s="3600"/>
      <c r="K11" s="3600"/>
      <c r="L11" s="3600"/>
      <c r="M11" s="3600"/>
      <c r="N11" s="3601"/>
      <c r="O11" s="3589"/>
      <c r="P11" s="3590"/>
      <c r="Q11" s="3606"/>
      <c r="R11" s="3590"/>
      <c r="S11" s="3606"/>
      <c r="T11" s="3590"/>
      <c r="U11" s="3590"/>
      <c r="V11" s="3590"/>
      <c r="W11" s="3590"/>
      <c r="X11" s="3589"/>
      <c r="Y11" s="3592"/>
      <c r="Z11" s="3595"/>
      <c r="AA11" s="3595"/>
      <c r="AB11" s="3595"/>
      <c r="AC11" s="3595"/>
      <c r="AD11" s="3596"/>
    </row>
    <row r="12" spans="1:30" ht="15.95" customHeight="1">
      <c r="A12" s="952"/>
      <c r="B12" s="952"/>
      <c r="C12" s="3559"/>
      <c r="D12" s="3585"/>
      <c r="E12" s="3600"/>
      <c r="F12" s="3600"/>
      <c r="G12" s="3600"/>
      <c r="H12" s="3600"/>
      <c r="I12" s="3600"/>
      <c r="J12" s="3600"/>
      <c r="K12" s="3600"/>
      <c r="L12" s="3600"/>
      <c r="M12" s="3600"/>
      <c r="N12" s="3601"/>
      <c r="O12" s="3560"/>
      <c r="P12" s="3562" t="s">
        <v>635</v>
      </c>
      <c r="Q12" s="3563"/>
      <c r="R12" s="3564"/>
      <c r="S12" s="3568" t="s">
        <v>729</v>
      </c>
      <c r="T12" s="3569"/>
      <c r="U12" s="3569"/>
      <c r="V12" s="3568" t="s">
        <v>1129</v>
      </c>
      <c r="W12" s="3569"/>
      <c r="X12" s="3569"/>
      <c r="Y12" s="3569" t="s">
        <v>376</v>
      </c>
      <c r="Z12" s="3569"/>
      <c r="AA12" s="3569" t="s">
        <v>377</v>
      </c>
      <c r="AB12" s="3569"/>
      <c r="AC12" s="3569" t="s">
        <v>129</v>
      </c>
      <c r="AD12" s="3574"/>
    </row>
    <row r="13" spans="1:30" s="946" customFormat="1" ht="15.95" customHeight="1">
      <c r="A13" s="952"/>
      <c r="B13" s="952"/>
      <c r="C13" s="964"/>
      <c r="D13" s="3643"/>
      <c r="E13" s="3644"/>
      <c r="F13" s="3644"/>
      <c r="G13" s="3644"/>
      <c r="H13" s="3644"/>
      <c r="I13" s="3644"/>
      <c r="J13" s="3644"/>
      <c r="K13" s="3644"/>
      <c r="L13" s="3644"/>
      <c r="M13" s="3644"/>
      <c r="N13" s="3645"/>
      <c r="O13" s="3696"/>
      <c r="P13" s="3687"/>
      <c r="Q13" s="3688"/>
      <c r="R13" s="3689"/>
      <c r="S13" s="3690"/>
      <c r="T13" s="3680"/>
      <c r="U13" s="3680"/>
      <c r="V13" s="3690" t="s">
        <v>375</v>
      </c>
      <c r="W13" s="3680"/>
      <c r="X13" s="3680"/>
      <c r="Y13" s="3680"/>
      <c r="Z13" s="3680"/>
      <c r="AA13" s="3680"/>
      <c r="AB13" s="3680"/>
      <c r="AC13" s="3680"/>
      <c r="AD13" s="3692"/>
    </row>
    <row r="14" spans="1:30" s="946" customFormat="1" ht="35.1" customHeight="1">
      <c r="A14" s="952"/>
      <c r="B14" s="952"/>
      <c r="C14" s="962"/>
      <c r="D14" s="3693" t="s">
        <v>636</v>
      </c>
      <c r="E14" s="3694"/>
      <c r="F14" s="3694"/>
      <c r="G14" s="3694"/>
      <c r="H14" s="3694"/>
      <c r="I14" s="3694"/>
      <c r="J14" s="3694"/>
      <c r="K14" s="3694"/>
      <c r="L14" s="3694"/>
      <c r="M14" s="3694"/>
      <c r="N14" s="3695"/>
      <c r="O14" s="3750" t="s">
        <v>1129</v>
      </c>
      <c r="P14" s="3738"/>
      <c r="Q14" s="1198"/>
      <c r="R14" s="997" t="s">
        <v>376</v>
      </c>
      <c r="S14" s="1198"/>
      <c r="T14" s="997" t="s">
        <v>377</v>
      </c>
      <c r="U14" s="3738" t="s">
        <v>630</v>
      </c>
      <c r="V14" s="3738"/>
      <c r="W14" s="3739"/>
      <c r="X14" s="3740" t="s">
        <v>631</v>
      </c>
      <c r="Y14" s="3740"/>
      <c r="Z14" s="3741"/>
      <c r="AA14" s="3741"/>
      <c r="AB14" s="3741"/>
      <c r="AC14" s="3741"/>
      <c r="AD14" s="3742"/>
    </row>
    <row r="15" spans="1:30" s="946" customFormat="1" ht="35.1" customHeight="1">
      <c r="A15" s="952"/>
      <c r="B15" s="952"/>
      <c r="C15" s="963"/>
      <c r="D15" s="3585"/>
      <c r="E15" s="3600"/>
      <c r="F15" s="3600"/>
      <c r="G15" s="3600"/>
      <c r="H15" s="3600"/>
      <c r="I15" s="3600"/>
      <c r="J15" s="3600"/>
      <c r="K15" s="3600"/>
      <c r="L15" s="3600"/>
      <c r="M15" s="3600"/>
      <c r="N15" s="3601"/>
      <c r="O15" s="1576"/>
      <c r="P15" s="3648" t="s">
        <v>635</v>
      </c>
      <c r="Q15" s="3649"/>
      <c r="R15" s="3650"/>
      <c r="S15" s="3743" t="s">
        <v>985</v>
      </c>
      <c r="T15" s="3743"/>
      <c r="U15" s="3743"/>
      <c r="V15" s="3651" t="s">
        <v>1129</v>
      </c>
      <c r="W15" s="3649"/>
      <c r="X15" s="1577"/>
      <c r="Y15" s="1577" t="s">
        <v>376</v>
      </c>
      <c r="Z15" s="1577"/>
      <c r="AA15" s="1577" t="s">
        <v>377</v>
      </c>
      <c r="AB15" s="1577"/>
      <c r="AC15" s="1577" t="s">
        <v>129</v>
      </c>
      <c r="AD15" s="1578"/>
    </row>
    <row r="16" spans="1:30" s="946" customFormat="1" ht="35.1" customHeight="1">
      <c r="A16" s="952"/>
      <c r="B16" s="952"/>
      <c r="C16" s="964"/>
      <c r="D16" s="965"/>
      <c r="E16" s="3737" t="s">
        <v>637</v>
      </c>
      <c r="F16" s="3703"/>
      <c r="G16" s="3703"/>
      <c r="H16" s="3703"/>
      <c r="I16" s="3703"/>
      <c r="J16" s="3703"/>
      <c r="K16" s="3703"/>
      <c r="L16" s="3703"/>
      <c r="M16" s="3703"/>
      <c r="N16" s="3704"/>
      <c r="O16" s="1002"/>
      <c r="P16" s="1199"/>
      <c r="Q16" s="997" t="s">
        <v>376</v>
      </c>
      <c r="R16" s="1198"/>
      <c r="S16" s="997" t="s">
        <v>377</v>
      </c>
      <c r="T16" s="1198"/>
      <c r="U16" s="997" t="s">
        <v>129</v>
      </c>
      <c r="V16" s="991" t="s">
        <v>998</v>
      </c>
      <c r="W16" s="1217"/>
      <c r="X16" s="1198"/>
      <c r="Y16" s="997" t="s">
        <v>376</v>
      </c>
      <c r="Z16" s="1198"/>
      <c r="AA16" s="997" t="s">
        <v>377</v>
      </c>
      <c r="AB16" s="1198"/>
      <c r="AC16" s="997" t="s">
        <v>129</v>
      </c>
      <c r="AD16" s="966"/>
    </row>
    <row r="17" spans="1:30" ht="15.95" customHeight="1">
      <c r="A17" s="952"/>
      <c r="B17" s="957"/>
      <c r="C17" s="962"/>
      <c r="D17" s="3585" t="s">
        <v>638</v>
      </c>
      <c r="E17" s="3600"/>
      <c r="F17" s="3600"/>
      <c r="G17" s="3600"/>
      <c r="H17" s="3600"/>
      <c r="I17" s="3600"/>
      <c r="J17" s="3600"/>
      <c r="K17" s="3600"/>
      <c r="L17" s="3600"/>
      <c r="M17" s="3600"/>
      <c r="N17" s="3601"/>
      <c r="O17" s="3681" t="s">
        <v>1129</v>
      </c>
      <c r="P17" s="3712"/>
      <c r="Q17" s="3711"/>
      <c r="R17" s="3712" t="s">
        <v>376</v>
      </c>
      <c r="S17" s="3711"/>
      <c r="T17" s="3712" t="s">
        <v>377</v>
      </c>
      <c r="U17" s="3712" t="s">
        <v>630</v>
      </c>
      <c r="V17" s="3712"/>
      <c r="W17" s="3712"/>
      <c r="X17" s="3681" t="s">
        <v>631</v>
      </c>
      <c r="Y17" s="3682"/>
      <c r="Z17" s="3683"/>
      <c r="AA17" s="3683"/>
      <c r="AB17" s="3683"/>
      <c r="AC17" s="3683"/>
      <c r="AD17" s="3684"/>
    </row>
    <row r="18" spans="1:30" ht="15.95" customHeight="1">
      <c r="A18" s="952"/>
      <c r="B18" s="952"/>
      <c r="C18" s="3669"/>
      <c r="D18" s="3585"/>
      <c r="E18" s="3600"/>
      <c r="F18" s="3600"/>
      <c r="G18" s="3600"/>
      <c r="H18" s="3600"/>
      <c r="I18" s="3600"/>
      <c r="J18" s="3600"/>
      <c r="K18" s="3600"/>
      <c r="L18" s="3600"/>
      <c r="M18" s="3600"/>
      <c r="N18" s="3601"/>
      <c r="O18" s="3589"/>
      <c r="P18" s="3590"/>
      <c r="Q18" s="3606"/>
      <c r="R18" s="3590"/>
      <c r="S18" s="3606"/>
      <c r="T18" s="3590"/>
      <c r="U18" s="3590"/>
      <c r="V18" s="3590"/>
      <c r="W18" s="3590"/>
      <c r="X18" s="3589"/>
      <c r="Y18" s="3592"/>
      <c r="Z18" s="3595"/>
      <c r="AA18" s="3595"/>
      <c r="AB18" s="3595"/>
      <c r="AC18" s="3595"/>
      <c r="AD18" s="3596"/>
    </row>
    <row r="19" spans="1:30" ht="15.95" customHeight="1">
      <c r="A19" s="952"/>
      <c r="B19" s="952"/>
      <c r="C19" s="3559"/>
      <c r="D19" s="3585"/>
      <c r="E19" s="3600"/>
      <c r="F19" s="3600"/>
      <c r="G19" s="3600"/>
      <c r="H19" s="3600"/>
      <c r="I19" s="3600"/>
      <c r="J19" s="3600"/>
      <c r="K19" s="3600"/>
      <c r="L19" s="3600"/>
      <c r="M19" s="3600"/>
      <c r="N19" s="3601"/>
      <c r="O19" s="3560"/>
      <c r="P19" s="3562" t="s">
        <v>635</v>
      </c>
      <c r="Q19" s="3563"/>
      <c r="R19" s="3564"/>
      <c r="S19" s="3568" t="s">
        <v>985</v>
      </c>
      <c r="T19" s="3569"/>
      <c r="U19" s="3570"/>
      <c r="V19" s="3569" t="s">
        <v>1129</v>
      </c>
      <c r="W19" s="3569"/>
      <c r="X19" s="3569"/>
      <c r="Y19" s="3569" t="s">
        <v>376</v>
      </c>
      <c r="Z19" s="3569"/>
      <c r="AA19" s="3569" t="s">
        <v>377</v>
      </c>
      <c r="AB19" s="3569"/>
      <c r="AC19" s="3569" t="s">
        <v>129</v>
      </c>
      <c r="AD19" s="3574"/>
    </row>
    <row r="20" spans="1:30" ht="15.95" customHeight="1" thickBot="1">
      <c r="A20" s="983"/>
      <c r="B20" s="955"/>
      <c r="C20" s="967"/>
      <c r="D20" s="3602"/>
      <c r="E20" s="3603"/>
      <c r="F20" s="3603"/>
      <c r="G20" s="3603"/>
      <c r="H20" s="3603"/>
      <c r="I20" s="3603"/>
      <c r="J20" s="3603"/>
      <c r="K20" s="3603"/>
      <c r="L20" s="3603"/>
      <c r="M20" s="3603"/>
      <c r="N20" s="3604"/>
      <c r="O20" s="3561"/>
      <c r="P20" s="3565"/>
      <c r="Q20" s="3566"/>
      <c r="R20" s="3567"/>
      <c r="S20" s="3571"/>
      <c r="T20" s="3572"/>
      <c r="U20" s="3573"/>
      <c r="V20" s="3572"/>
      <c r="W20" s="3572"/>
      <c r="X20" s="3572"/>
      <c r="Y20" s="3572"/>
      <c r="Z20" s="3572"/>
      <c r="AA20" s="3572"/>
      <c r="AB20" s="3572"/>
      <c r="AC20" s="3572"/>
      <c r="AD20" s="3575"/>
    </row>
    <row r="21" spans="1:30" ht="35.1" customHeight="1">
      <c r="A21" s="952"/>
      <c r="B21" s="3744" t="s">
        <v>639</v>
      </c>
      <c r="C21" s="3745"/>
      <c r="D21" s="3745"/>
      <c r="E21" s="3745"/>
      <c r="F21" s="968"/>
      <c r="G21" s="3746" t="s">
        <v>640</v>
      </c>
      <c r="H21" s="3745"/>
      <c r="I21" s="3745"/>
      <c r="J21" s="3745"/>
      <c r="K21" s="3745"/>
      <c r="L21" s="3745"/>
      <c r="M21" s="3745"/>
      <c r="N21" s="969"/>
      <c r="O21" s="3698" t="s">
        <v>641</v>
      </c>
      <c r="P21" s="3698"/>
      <c r="Q21" s="3698"/>
      <c r="R21" s="3698"/>
      <c r="S21" s="3698"/>
      <c r="T21" s="3698"/>
      <c r="U21" s="3698"/>
      <c r="V21" s="3747" t="s">
        <v>79</v>
      </c>
      <c r="W21" s="3656"/>
      <c r="X21" s="3748"/>
      <c r="Y21" s="3745"/>
      <c r="Z21" s="3745"/>
      <c r="AA21" s="3745"/>
      <c r="AB21" s="3745"/>
      <c r="AC21" s="3745"/>
      <c r="AD21" s="3749"/>
    </row>
    <row r="22" spans="1:30" ht="35.1" customHeight="1">
      <c r="A22" s="952"/>
      <c r="B22" s="1004" t="s">
        <v>634</v>
      </c>
      <c r="C22" s="954"/>
      <c r="D22" s="954"/>
      <c r="E22" s="954"/>
      <c r="F22" s="953"/>
      <c r="G22" s="953"/>
      <c r="H22" s="953"/>
      <c r="I22" s="953"/>
      <c r="J22" s="953"/>
      <c r="K22" s="953"/>
      <c r="L22" s="953"/>
      <c r="M22" s="953"/>
      <c r="N22" s="953"/>
      <c r="O22" s="953"/>
      <c r="P22" s="953"/>
      <c r="Q22" s="953"/>
      <c r="R22" s="953"/>
      <c r="S22" s="953"/>
      <c r="T22" s="953"/>
      <c r="U22" s="953"/>
      <c r="V22" s="953"/>
      <c r="W22" s="953"/>
      <c r="X22" s="953"/>
      <c r="Y22" s="953"/>
      <c r="Z22" s="953"/>
      <c r="AA22" s="953"/>
      <c r="AB22" s="953"/>
      <c r="AC22" s="953"/>
      <c r="AD22" s="961"/>
    </row>
    <row r="23" spans="1:30" s="946" customFormat="1" ht="15.95" customHeight="1">
      <c r="A23" s="952"/>
      <c r="B23" s="957"/>
      <c r="C23" s="962"/>
      <c r="D23" s="3693" t="s">
        <v>642</v>
      </c>
      <c r="E23" s="3694"/>
      <c r="F23" s="3694"/>
      <c r="G23" s="3694"/>
      <c r="H23" s="3694"/>
      <c r="I23" s="3694"/>
      <c r="J23" s="3694"/>
      <c r="K23" s="3694"/>
      <c r="L23" s="3694"/>
      <c r="M23" s="3694"/>
      <c r="N23" s="3695"/>
      <c r="O23" s="3681" t="s">
        <v>1129</v>
      </c>
      <c r="P23" s="3712"/>
      <c r="Q23" s="3711"/>
      <c r="R23" s="3712" t="s">
        <v>376</v>
      </c>
      <c r="S23" s="3711"/>
      <c r="T23" s="3712" t="s">
        <v>377</v>
      </c>
      <c r="U23" s="3712" t="s">
        <v>630</v>
      </c>
      <c r="V23" s="3712"/>
      <c r="W23" s="3712"/>
      <c r="X23" s="3681" t="s">
        <v>631</v>
      </c>
      <c r="Y23" s="3682"/>
      <c r="Z23" s="3683"/>
      <c r="AA23" s="3683"/>
      <c r="AB23" s="3683"/>
      <c r="AC23" s="3683"/>
      <c r="AD23" s="3684"/>
    </row>
    <row r="24" spans="1:30" s="946" customFormat="1" ht="15.75" customHeight="1">
      <c r="A24" s="952"/>
      <c r="B24" s="952"/>
      <c r="C24" s="3669"/>
      <c r="D24" s="3585"/>
      <c r="E24" s="3600"/>
      <c r="F24" s="3600"/>
      <c r="G24" s="3600"/>
      <c r="H24" s="3600"/>
      <c r="I24" s="3600"/>
      <c r="J24" s="3600"/>
      <c r="K24" s="3600"/>
      <c r="L24" s="3600"/>
      <c r="M24" s="3600"/>
      <c r="N24" s="3601"/>
      <c r="O24" s="3589"/>
      <c r="P24" s="3590"/>
      <c r="Q24" s="3606"/>
      <c r="R24" s="3590"/>
      <c r="S24" s="3606"/>
      <c r="T24" s="3590"/>
      <c r="U24" s="3590"/>
      <c r="V24" s="3590"/>
      <c r="W24" s="3590"/>
      <c r="X24" s="3589"/>
      <c r="Y24" s="3592"/>
      <c r="Z24" s="3595"/>
      <c r="AA24" s="3595"/>
      <c r="AB24" s="3595"/>
      <c r="AC24" s="3595"/>
      <c r="AD24" s="3596"/>
    </row>
    <row r="25" spans="1:30" s="946" customFormat="1" ht="15.95" customHeight="1">
      <c r="A25" s="952"/>
      <c r="B25" s="952"/>
      <c r="C25" s="3559"/>
      <c r="D25" s="3585"/>
      <c r="E25" s="3600"/>
      <c r="F25" s="3600"/>
      <c r="G25" s="3600"/>
      <c r="H25" s="3600"/>
      <c r="I25" s="3600"/>
      <c r="J25" s="3600"/>
      <c r="K25" s="3600"/>
      <c r="L25" s="3600"/>
      <c r="M25" s="3600"/>
      <c r="N25" s="3601"/>
      <c r="O25" s="3560"/>
      <c r="P25" s="3562" t="s">
        <v>635</v>
      </c>
      <c r="Q25" s="3563"/>
      <c r="R25" s="3564"/>
      <c r="S25" s="3568" t="s">
        <v>985</v>
      </c>
      <c r="T25" s="3569"/>
      <c r="U25" s="3570"/>
      <c r="V25" s="3568" t="s">
        <v>1129</v>
      </c>
      <c r="W25" s="3569"/>
      <c r="X25" s="3569"/>
      <c r="Y25" s="3569" t="s">
        <v>376</v>
      </c>
      <c r="Z25" s="3569"/>
      <c r="AA25" s="3569" t="s">
        <v>377</v>
      </c>
      <c r="AB25" s="3569"/>
      <c r="AC25" s="3569" t="s">
        <v>129</v>
      </c>
      <c r="AD25" s="3574"/>
    </row>
    <row r="26" spans="1:30" s="946" customFormat="1" ht="15.95" customHeight="1">
      <c r="A26" s="952"/>
      <c r="B26" s="952"/>
      <c r="C26" s="964"/>
      <c r="D26" s="3643"/>
      <c r="E26" s="3644"/>
      <c r="F26" s="3644"/>
      <c r="G26" s="3644"/>
      <c r="H26" s="3644"/>
      <c r="I26" s="3644"/>
      <c r="J26" s="3644"/>
      <c r="K26" s="3644"/>
      <c r="L26" s="3644"/>
      <c r="M26" s="3644"/>
      <c r="N26" s="3645"/>
      <c r="O26" s="3696"/>
      <c r="P26" s="3687"/>
      <c r="Q26" s="3688"/>
      <c r="R26" s="3689"/>
      <c r="S26" s="3690"/>
      <c r="T26" s="3680"/>
      <c r="U26" s="3691"/>
      <c r="V26" s="3690" t="s">
        <v>375</v>
      </c>
      <c r="W26" s="3680"/>
      <c r="X26" s="3680"/>
      <c r="Y26" s="3680"/>
      <c r="Z26" s="3680"/>
      <c r="AA26" s="3680"/>
      <c r="AB26" s="3680"/>
      <c r="AC26" s="3680"/>
      <c r="AD26" s="3692"/>
    </row>
    <row r="27" spans="1:30" s="946" customFormat="1" ht="35.1" customHeight="1">
      <c r="A27" s="952"/>
      <c r="B27" s="952"/>
      <c r="C27" s="962"/>
      <c r="D27" s="3693" t="s">
        <v>643</v>
      </c>
      <c r="E27" s="3694"/>
      <c r="F27" s="3694"/>
      <c r="G27" s="3694"/>
      <c r="H27" s="3694"/>
      <c r="I27" s="3694"/>
      <c r="J27" s="3694"/>
      <c r="K27" s="3694"/>
      <c r="L27" s="3694"/>
      <c r="M27" s="3694"/>
      <c r="N27" s="3695"/>
      <c r="O27" s="3652" t="s">
        <v>1129</v>
      </c>
      <c r="P27" s="3646"/>
      <c r="Q27" s="1198"/>
      <c r="R27" s="997" t="s">
        <v>376</v>
      </c>
      <c r="S27" s="1198"/>
      <c r="T27" s="997" t="s">
        <v>377</v>
      </c>
      <c r="U27" s="3738" t="s">
        <v>630</v>
      </c>
      <c r="V27" s="3738"/>
      <c r="W27" s="3739"/>
      <c r="X27" s="3740" t="s">
        <v>631</v>
      </c>
      <c r="Y27" s="3740"/>
      <c r="Z27" s="3741"/>
      <c r="AA27" s="3741"/>
      <c r="AB27" s="3741"/>
      <c r="AC27" s="3741"/>
      <c r="AD27" s="3742"/>
    </row>
    <row r="28" spans="1:30" s="946" customFormat="1" ht="35.1" customHeight="1">
      <c r="A28" s="952"/>
      <c r="B28" s="952"/>
      <c r="C28" s="963"/>
      <c r="D28" s="3585"/>
      <c r="E28" s="3600"/>
      <c r="F28" s="3600"/>
      <c r="G28" s="3600"/>
      <c r="H28" s="3600"/>
      <c r="I28" s="3600"/>
      <c r="J28" s="3600"/>
      <c r="K28" s="3600"/>
      <c r="L28" s="3600"/>
      <c r="M28" s="3600"/>
      <c r="N28" s="3601"/>
      <c r="O28" s="1576"/>
      <c r="P28" s="3648" t="s">
        <v>635</v>
      </c>
      <c r="Q28" s="3649"/>
      <c r="R28" s="3650"/>
      <c r="S28" s="3743" t="s">
        <v>985</v>
      </c>
      <c r="T28" s="3743"/>
      <c r="U28" s="3743"/>
      <c r="V28" s="3651" t="s">
        <v>1129</v>
      </c>
      <c r="W28" s="3649"/>
      <c r="X28" s="1577"/>
      <c r="Y28" s="1577" t="s">
        <v>376</v>
      </c>
      <c r="Z28" s="1577"/>
      <c r="AA28" s="1577" t="s">
        <v>377</v>
      </c>
      <c r="AB28" s="1577"/>
      <c r="AC28" s="1577" t="s">
        <v>129</v>
      </c>
      <c r="AD28" s="1578"/>
    </row>
    <row r="29" spans="1:30" s="946" customFormat="1" ht="35.1" customHeight="1">
      <c r="A29" s="952"/>
      <c r="B29" s="952"/>
      <c r="C29" s="964"/>
      <c r="D29" s="965"/>
      <c r="E29" s="3737" t="s">
        <v>637</v>
      </c>
      <c r="F29" s="3703"/>
      <c r="G29" s="3703"/>
      <c r="H29" s="3703"/>
      <c r="I29" s="3703"/>
      <c r="J29" s="3703"/>
      <c r="K29" s="3703"/>
      <c r="L29" s="3703"/>
      <c r="M29" s="3703"/>
      <c r="N29" s="3704"/>
      <c r="O29" s="1217"/>
      <c r="P29" s="1198"/>
      <c r="Q29" s="997" t="s">
        <v>376</v>
      </c>
      <c r="R29" s="1198"/>
      <c r="S29" s="997" t="s">
        <v>377</v>
      </c>
      <c r="T29" s="1198"/>
      <c r="U29" s="997" t="s">
        <v>129</v>
      </c>
      <c r="V29" s="991" t="s">
        <v>998</v>
      </c>
      <c r="W29" s="1217"/>
      <c r="X29" s="1198"/>
      <c r="Y29" s="997" t="s">
        <v>376</v>
      </c>
      <c r="Z29" s="1198"/>
      <c r="AA29" s="997" t="s">
        <v>377</v>
      </c>
      <c r="AB29" s="1198"/>
      <c r="AC29" s="997" t="s">
        <v>129</v>
      </c>
      <c r="AD29" s="966"/>
    </row>
    <row r="30" spans="1:30" s="946" customFormat="1" ht="15.95" customHeight="1">
      <c r="A30" s="952"/>
      <c r="B30" s="957"/>
      <c r="C30" s="962"/>
      <c r="D30" s="3693" t="s">
        <v>644</v>
      </c>
      <c r="E30" s="3694"/>
      <c r="F30" s="3694"/>
      <c r="G30" s="3694"/>
      <c r="H30" s="3694"/>
      <c r="I30" s="3694"/>
      <c r="J30" s="3694"/>
      <c r="K30" s="3694"/>
      <c r="L30" s="3694"/>
      <c r="M30" s="3694"/>
      <c r="N30" s="3695"/>
      <c r="O30" s="3681" t="s">
        <v>1129</v>
      </c>
      <c r="P30" s="3712"/>
      <c r="Q30" s="3711"/>
      <c r="R30" s="3711" t="s">
        <v>376</v>
      </c>
      <c r="S30" s="3711"/>
      <c r="T30" s="3712" t="s">
        <v>377</v>
      </c>
      <c r="U30" s="3712" t="s">
        <v>630</v>
      </c>
      <c r="V30" s="3712"/>
      <c r="W30" s="3712"/>
      <c r="X30" s="3681" t="s">
        <v>631</v>
      </c>
      <c r="Y30" s="3682"/>
      <c r="Z30" s="3683"/>
      <c r="AA30" s="3683"/>
      <c r="AB30" s="3683"/>
      <c r="AC30" s="3683"/>
      <c r="AD30" s="3684"/>
    </row>
    <row r="31" spans="1:30" s="946" customFormat="1" ht="15.95" customHeight="1">
      <c r="A31" s="952"/>
      <c r="B31" s="952"/>
      <c r="C31" s="3669"/>
      <c r="D31" s="3585"/>
      <c r="E31" s="3600"/>
      <c r="F31" s="3600"/>
      <c r="G31" s="3600"/>
      <c r="H31" s="3600"/>
      <c r="I31" s="3600"/>
      <c r="J31" s="3600"/>
      <c r="K31" s="3600"/>
      <c r="L31" s="3600"/>
      <c r="M31" s="3600"/>
      <c r="N31" s="3601"/>
      <c r="O31" s="3589"/>
      <c r="P31" s="3590"/>
      <c r="Q31" s="3606"/>
      <c r="R31" s="3606"/>
      <c r="S31" s="3606"/>
      <c r="T31" s="3590"/>
      <c r="U31" s="3590"/>
      <c r="V31" s="3590"/>
      <c r="W31" s="3590"/>
      <c r="X31" s="3589"/>
      <c r="Y31" s="3592"/>
      <c r="Z31" s="3595"/>
      <c r="AA31" s="3595"/>
      <c r="AB31" s="3595"/>
      <c r="AC31" s="3595"/>
      <c r="AD31" s="3596"/>
    </row>
    <row r="32" spans="1:30" s="946" customFormat="1" ht="15.95" customHeight="1">
      <c r="A32" s="952"/>
      <c r="B32" s="952"/>
      <c r="C32" s="3559"/>
      <c r="D32" s="3585"/>
      <c r="E32" s="3600"/>
      <c r="F32" s="3600"/>
      <c r="G32" s="3600"/>
      <c r="H32" s="3600"/>
      <c r="I32" s="3600"/>
      <c r="J32" s="3600"/>
      <c r="K32" s="3600"/>
      <c r="L32" s="3600"/>
      <c r="M32" s="3600"/>
      <c r="N32" s="3601"/>
      <c r="O32" s="3560"/>
      <c r="P32" s="3562" t="s">
        <v>635</v>
      </c>
      <c r="Q32" s="3563"/>
      <c r="R32" s="3564"/>
      <c r="S32" s="3568" t="s">
        <v>985</v>
      </c>
      <c r="T32" s="3569"/>
      <c r="U32" s="3570"/>
      <c r="V32" s="3569" t="s">
        <v>1129</v>
      </c>
      <c r="W32" s="3569"/>
      <c r="X32" s="3569"/>
      <c r="Y32" s="3569" t="s">
        <v>376</v>
      </c>
      <c r="Z32" s="3569"/>
      <c r="AA32" s="3569" t="s">
        <v>377</v>
      </c>
      <c r="AB32" s="3569"/>
      <c r="AC32" s="3569" t="s">
        <v>129</v>
      </c>
      <c r="AD32" s="3574"/>
    </row>
    <row r="33" spans="1:30" s="946" customFormat="1" ht="15.95" customHeight="1" thickBot="1">
      <c r="A33" s="952"/>
      <c r="B33" s="955"/>
      <c r="C33" s="967"/>
      <c r="D33" s="3602"/>
      <c r="E33" s="3603"/>
      <c r="F33" s="3603"/>
      <c r="G33" s="3603"/>
      <c r="H33" s="3603"/>
      <c r="I33" s="3603"/>
      <c r="J33" s="3603"/>
      <c r="K33" s="3603"/>
      <c r="L33" s="3603"/>
      <c r="M33" s="3603"/>
      <c r="N33" s="3604"/>
      <c r="O33" s="3561"/>
      <c r="P33" s="3565"/>
      <c r="Q33" s="3566"/>
      <c r="R33" s="3567"/>
      <c r="S33" s="3571"/>
      <c r="T33" s="3572"/>
      <c r="U33" s="3573"/>
      <c r="V33" s="3572"/>
      <c r="W33" s="3572"/>
      <c r="X33" s="3572"/>
      <c r="Y33" s="3572"/>
      <c r="Z33" s="3572"/>
      <c r="AA33" s="3572"/>
      <c r="AB33" s="3572"/>
      <c r="AC33" s="3572"/>
      <c r="AD33" s="3575"/>
    </row>
    <row r="34" spans="1:30" s="946" customFormat="1" ht="34.5" customHeight="1" thickBot="1">
      <c r="A34" s="3735" t="s">
        <v>1073</v>
      </c>
      <c r="B34" s="3736"/>
      <c r="C34" s="3736"/>
      <c r="D34" s="3736"/>
      <c r="E34" s="3736"/>
      <c r="F34" s="3736"/>
      <c r="G34" s="3736"/>
      <c r="H34" s="3736"/>
      <c r="I34" s="3736"/>
      <c r="J34" s="3736"/>
      <c r="K34" s="3736"/>
      <c r="L34" s="3736"/>
      <c r="M34" s="3736"/>
      <c r="N34" s="3736"/>
      <c r="O34" s="3736"/>
      <c r="P34" s="3736"/>
      <c r="Q34" s="3736"/>
      <c r="R34" s="998"/>
      <c r="S34" s="998"/>
      <c r="T34" s="998"/>
      <c r="U34" s="998"/>
      <c r="V34" s="998"/>
      <c r="W34" s="998"/>
      <c r="X34" s="998"/>
      <c r="Y34" s="998"/>
      <c r="Z34" s="998"/>
      <c r="AA34" s="998"/>
      <c r="AB34" s="998"/>
      <c r="AC34" s="998"/>
      <c r="AD34" s="1231"/>
    </row>
    <row r="35" spans="1:30" s="946" customFormat="1" ht="15.75" customHeight="1">
      <c r="A35" s="952"/>
      <c r="B35" s="3576" t="s">
        <v>634</v>
      </c>
      <c r="C35" s="3554"/>
      <c r="D35" s="3554"/>
      <c r="E35" s="3577"/>
      <c r="F35" s="972"/>
      <c r="G35" s="3584" t="s">
        <v>993</v>
      </c>
      <c r="H35" s="3554"/>
      <c r="I35" s="3554"/>
      <c r="J35" s="3554"/>
      <c r="K35" s="3554"/>
      <c r="L35" s="3554"/>
      <c r="M35" s="3554"/>
      <c r="N35" s="3577"/>
      <c r="O35" s="3587" t="s">
        <v>1129</v>
      </c>
      <c r="P35" s="3588"/>
      <c r="Q35" s="3605"/>
      <c r="R35" s="3588" t="s">
        <v>376</v>
      </c>
      <c r="S35" s="3605"/>
      <c r="T35" s="3588" t="s">
        <v>377</v>
      </c>
      <c r="U35" s="3588" t="s">
        <v>630</v>
      </c>
      <c r="V35" s="3588"/>
      <c r="W35" s="3588"/>
      <c r="X35" s="3587" t="s">
        <v>631</v>
      </c>
      <c r="Y35" s="3591"/>
      <c r="Z35" s="3593"/>
      <c r="AA35" s="3593"/>
      <c r="AB35" s="3593"/>
      <c r="AC35" s="3593"/>
      <c r="AD35" s="3594"/>
    </row>
    <row r="36" spans="1:30" s="946" customFormat="1" ht="15.75" customHeight="1">
      <c r="A36" s="952"/>
      <c r="B36" s="3578"/>
      <c r="C36" s="3579"/>
      <c r="D36" s="3579"/>
      <c r="E36" s="3580"/>
      <c r="F36" s="3558"/>
      <c r="G36" s="3585"/>
      <c r="H36" s="3579"/>
      <c r="I36" s="3579"/>
      <c r="J36" s="3579"/>
      <c r="K36" s="3579"/>
      <c r="L36" s="3579"/>
      <c r="M36" s="3579"/>
      <c r="N36" s="3580"/>
      <c r="O36" s="3589"/>
      <c r="P36" s="3590"/>
      <c r="Q36" s="3606"/>
      <c r="R36" s="3590"/>
      <c r="S36" s="3606"/>
      <c r="T36" s="3590"/>
      <c r="U36" s="3590"/>
      <c r="V36" s="3590"/>
      <c r="W36" s="3590"/>
      <c r="X36" s="3589"/>
      <c r="Y36" s="3592"/>
      <c r="Z36" s="3595"/>
      <c r="AA36" s="3595"/>
      <c r="AB36" s="3595"/>
      <c r="AC36" s="3595"/>
      <c r="AD36" s="3596"/>
    </row>
    <row r="37" spans="1:30" s="946" customFormat="1" ht="15.75" customHeight="1">
      <c r="A37" s="952"/>
      <c r="B37" s="3578"/>
      <c r="C37" s="3579"/>
      <c r="D37" s="3579"/>
      <c r="E37" s="3580"/>
      <c r="F37" s="3559"/>
      <c r="G37" s="3585"/>
      <c r="H37" s="3579"/>
      <c r="I37" s="3579"/>
      <c r="J37" s="3579"/>
      <c r="K37" s="3579"/>
      <c r="L37" s="3579"/>
      <c r="M37" s="3579"/>
      <c r="N37" s="3580"/>
      <c r="O37" s="3560"/>
      <c r="P37" s="3562" t="s">
        <v>635</v>
      </c>
      <c r="Q37" s="3563"/>
      <c r="R37" s="3564"/>
      <c r="S37" s="3568" t="s">
        <v>985</v>
      </c>
      <c r="T37" s="3569"/>
      <c r="U37" s="3570"/>
      <c r="V37" s="3568" t="s">
        <v>1129</v>
      </c>
      <c r="W37" s="3569"/>
      <c r="X37" s="3569"/>
      <c r="Y37" s="3569" t="s">
        <v>376</v>
      </c>
      <c r="Z37" s="3569"/>
      <c r="AA37" s="3569" t="s">
        <v>377</v>
      </c>
      <c r="AB37" s="3569"/>
      <c r="AC37" s="3569" t="s">
        <v>129</v>
      </c>
      <c r="AD37" s="3574"/>
    </row>
    <row r="38" spans="1:30" s="946" customFormat="1" ht="15.75" customHeight="1">
      <c r="A38" s="983"/>
      <c r="B38" s="3578"/>
      <c r="C38" s="3579"/>
      <c r="D38" s="3579"/>
      <c r="E38" s="3580"/>
      <c r="F38" s="982"/>
      <c r="G38" s="3722"/>
      <c r="H38" s="3579"/>
      <c r="I38" s="3579"/>
      <c r="J38" s="3579"/>
      <c r="K38" s="3579"/>
      <c r="L38" s="3579"/>
      <c r="M38" s="3579"/>
      <c r="N38" s="3580"/>
      <c r="O38" s="3696"/>
      <c r="P38" s="3687"/>
      <c r="Q38" s="3688"/>
      <c r="R38" s="3689"/>
      <c r="S38" s="3690"/>
      <c r="T38" s="3680"/>
      <c r="U38" s="3691"/>
      <c r="V38" s="3690"/>
      <c r="W38" s="3680"/>
      <c r="X38" s="3680"/>
      <c r="Y38" s="3680"/>
      <c r="Z38" s="3680"/>
      <c r="AA38" s="3680"/>
      <c r="AB38" s="3680"/>
      <c r="AC38" s="3680"/>
      <c r="AD38" s="3692"/>
    </row>
    <row r="39" spans="1:30" s="946" customFormat="1" ht="15.75" customHeight="1">
      <c r="A39" s="983"/>
      <c r="B39" s="3578"/>
      <c r="C39" s="3579"/>
      <c r="D39" s="3579"/>
      <c r="E39" s="3580"/>
      <c r="F39" s="1090"/>
      <c r="G39" s="3640" t="s">
        <v>994</v>
      </c>
      <c r="H39" s="3660"/>
      <c r="I39" s="3660"/>
      <c r="J39" s="3660"/>
      <c r="K39" s="3660"/>
      <c r="L39" s="3660"/>
      <c r="M39" s="3660"/>
      <c r="N39" s="3661"/>
      <c r="O39" s="3676" t="s">
        <v>1129</v>
      </c>
      <c r="P39" s="3675"/>
      <c r="Q39" s="3674"/>
      <c r="R39" s="3675" t="s">
        <v>376</v>
      </c>
      <c r="S39" s="3674"/>
      <c r="T39" s="3675" t="s">
        <v>377</v>
      </c>
      <c r="U39" s="3675" t="s">
        <v>630</v>
      </c>
      <c r="V39" s="3675"/>
      <c r="W39" s="3675"/>
      <c r="X39" s="3676" t="s">
        <v>631</v>
      </c>
      <c r="Y39" s="3677"/>
      <c r="Z39" s="3678"/>
      <c r="AA39" s="3678"/>
      <c r="AB39" s="3678"/>
      <c r="AC39" s="3678"/>
      <c r="AD39" s="3679"/>
    </row>
    <row r="40" spans="1:30" s="946" customFormat="1" ht="15.75" customHeight="1">
      <c r="A40" s="983"/>
      <c r="B40" s="3578"/>
      <c r="C40" s="3579"/>
      <c r="D40" s="3579"/>
      <c r="E40" s="3580"/>
      <c r="F40" s="3558"/>
      <c r="G40" s="3585"/>
      <c r="H40" s="3579"/>
      <c r="I40" s="3579"/>
      <c r="J40" s="3579"/>
      <c r="K40" s="3579"/>
      <c r="L40" s="3579"/>
      <c r="M40" s="3579"/>
      <c r="N40" s="3580"/>
      <c r="O40" s="3589"/>
      <c r="P40" s="3590"/>
      <c r="Q40" s="3606"/>
      <c r="R40" s="3590"/>
      <c r="S40" s="3606"/>
      <c r="T40" s="3590"/>
      <c r="U40" s="3590"/>
      <c r="V40" s="3590"/>
      <c r="W40" s="3590"/>
      <c r="X40" s="3589"/>
      <c r="Y40" s="3592"/>
      <c r="Z40" s="3595"/>
      <c r="AA40" s="3595"/>
      <c r="AB40" s="3595"/>
      <c r="AC40" s="3595"/>
      <c r="AD40" s="3596"/>
    </row>
    <row r="41" spans="1:30" s="946" customFormat="1" ht="15.75" customHeight="1">
      <c r="A41" s="952"/>
      <c r="B41" s="3578"/>
      <c r="C41" s="3579"/>
      <c r="D41" s="3579"/>
      <c r="E41" s="3580"/>
      <c r="F41" s="3559"/>
      <c r="G41" s="3585"/>
      <c r="H41" s="3579"/>
      <c r="I41" s="3579"/>
      <c r="J41" s="3579"/>
      <c r="K41" s="3579"/>
      <c r="L41" s="3579"/>
      <c r="M41" s="3579"/>
      <c r="N41" s="3580"/>
      <c r="O41" s="3560"/>
      <c r="P41" s="3562" t="s">
        <v>635</v>
      </c>
      <c r="Q41" s="3563"/>
      <c r="R41" s="3564"/>
      <c r="S41" s="3568" t="s">
        <v>985</v>
      </c>
      <c r="T41" s="3569"/>
      <c r="U41" s="3570"/>
      <c r="V41" s="3568" t="s">
        <v>1129</v>
      </c>
      <c r="W41" s="3569"/>
      <c r="X41" s="3569"/>
      <c r="Y41" s="3569" t="s">
        <v>376</v>
      </c>
      <c r="Z41" s="3569"/>
      <c r="AA41" s="3569" t="s">
        <v>377</v>
      </c>
      <c r="AB41" s="3569"/>
      <c r="AC41" s="3569" t="s">
        <v>129</v>
      </c>
      <c r="AD41" s="3574"/>
    </row>
    <row r="42" spans="1:30" s="946" customFormat="1" ht="15.75" customHeight="1" thickBot="1">
      <c r="A42" s="955"/>
      <c r="B42" s="3581"/>
      <c r="C42" s="3582"/>
      <c r="D42" s="3582"/>
      <c r="E42" s="3583"/>
      <c r="F42" s="967"/>
      <c r="G42" s="3586"/>
      <c r="H42" s="3582"/>
      <c r="I42" s="3582"/>
      <c r="J42" s="3582"/>
      <c r="K42" s="3582"/>
      <c r="L42" s="3582"/>
      <c r="M42" s="3582"/>
      <c r="N42" s="3583"/>
      <c r="O42" s="3561"/>
      <c r="P42" s="3565"/>
      <c r="Q42" s="3566"/>
      <c r="R42" s="3567"/>
      <c r="S42" s="3571"/>
      <c r="T42" s="3572"/>
      <c r="U42" s="3573"/>
      <c r="V42" s="3571"/>
      <c r="W42" s="3572"/>
      <c r="X42" s="3572"/>
      <c r="Y42" s="3572"/>
      <c r="Z42" s="3572"/>
      <c r="AA42" s="3572"/>
      <c r="AB42" s="3572"/>
      <c r="AC42" s="3572"/>
      <c r="AD42" s="3575"/>
    </row>
    <row r="43" spans="1:30" ht="35.1" customHeight="1" thickBot="1">
      <c r="A43" s="949" t="s">
        <v>1074</v>
      </c>
      <c r="B43" s="959"/>
      <c r="C43" s="950"/>
      <c r="D43" s="950"/>
      <c r="E43" s="950"/>
      <c r="F43" s="950"/>
      <c r="G43" s="950"/>
      <c r="H43" s="950"/>
      <c r="I43" s="950"/>
      <c r="J43" s="950"/>
      <c r="K43" s="950"/>
      <c r="L43" s="950"/>
      <c r="M43" s="950"/>
      <c r="N43" s="950"/>
      <c r="O43" s="950"/>
      <c r="P43" s="950"/>
      <c r="Q43" s="950"/>
      <c r="R43" s="950"/>
      <c r="S43" s="950"/>
      <c r="T43" s="950"/>
      <c r="U43" s="950"/>
      <c r="V43" s="950"/>
      <c r="W43" s="950"/>
      <c r="X43" s="950"/>
      <c r="Y43" s="950"/>
      <c r="Z43" s="950"/>
      <c r="AA43" s="950"/>
      <c r="AB43" s="950"/>
      <c r="AC43" s="950"/>
      <c r="AD43" s="951"/>
    </row>
    <row r="44" spans="1:30" ht="15.95" customHeight="1">
      <c r="A44" s="952"/>
      <c r="B44" s="3725" t="s">
        <v>999</v>
      </c>
      <c r="C44" s="3726"/>
      <c r="D44" s="3726"/>
      <c r="E44" s="3727"/>
      <c r="F44" s="3734"/>
      <c r="G44" s="3584" t="s">
        <v>732</v>
      </c>
      <c r="H44" s="3598"/>
      <c r="I44" s="3598"/>
      <c r="J44" s="3598"/>
      <c r="K44" s="3598"/>
      <c r="L44" s="3598"/>
      <c r="M44" s="3598"/>
      <c r="N44" s="3598"/>
      <c r="O44" s="3587" t="s">
        <v>1129</v>
      </c>
      <c r="P44" s="3588"/>
      <c r="Q44" s="3605"/>
      <c r="R44" s="3588" t="s">
        <v>376</v>
      </c>
      <c r="S44" s="3605"/>
      <c r="T44" s="3588" t="s">
        <v>377</v>
      </c>
      <c r="U44" s="3588" t="s">
        <v>630</v>
      </c>
      <c r="V44" s="3588"/>
      <c r="W44" s="3588"/>
      <c r="X44" s="3587" t="s">
        <v>631</v>
      </c>
      <c r="Y44" s="3591"/>
      <c r="Z44" s="3718"/>
      <c r="AA44" s="3593"/>
      <c r="AB44" s="3593"/>
      <c r="AC44" s="3593"/>
      <c r="AD44" s="3594"/>
    </row>
    <row r="45" spans="1:30" ht="15.95" customHeight="1">
      <c r="A45" s="952"/>
      <c r="B45" s="3728"/>
      <c r="C45" s="3729"/>
      <c r="D45" s="3729"/>
      <c r="E45" s="3730"/>
      <c r="F45" s="3559"/>
      <c r="G45" s="3643"/>
      <c r="H45" s="3644"/>
      <c r="I45" s="3644"/>
      <c r="J45" s="3644"/>
      <c r="K45" s="3644"/>
      <c r="L45" s="3644"/>
      <c r="M45" s="3644"/>
      <c r="N45" s="3644"/>
      <c r="O45" s="3589"/>
      <c r="P45" s="3590"/>
      <c r="Q45" s="3606"/>
      <c r="R45" s="3590"/>
      <c r="S45" s="3606"/>
      <c r="T45" s="3590"/>
      <c r="U45" s="3590"/>
      <c r="V45" s="3590"/>
      <c r="W45" s="3590"/>
      <c r="X45" s="3589"/>
      <c r="Y45" s="3592"/>
      <c r="Z45" s="3714"/>
      <c r="AA45" s="3595"/>
      <c r="AB45" s="3595"/>
      <c r="AC45" s="3595"/>
      <c r="AD45" s="3596"/>
    </row>
    <row r="46" spans="1:30" ht="15.95" customHeight="1">
      <c r="A46" s="952"/>
      <c r="B46" s="3728"/>
      <c r="C46" s="3729"/>
      <c r="D46" s="3729"/>
      <c r="E46" s="3730"/>
      <c r="F46" s="982"/>
      <c r="G46" s="3676" t="s">
        <v>645</v>
      </c>
      <c r="H46" s="3675"/>
      <c r="I46" s="3677"/>
      <c r="J46" s="3659"/>
      <c r="K46" s="3660"/>
      <c r="L46" s="3660"/>
      <c r="M46" s="3660"/>
      <c r="N46" s="3660"/>
      <c r="O46" s="3660"/>
      <c r="P46" s="3660"/>
      <c r="Q46" s="3661"/>
      <c r="R46" s="3676" t="s">
        <v>646</v>
      </c>
      <c r="S46" s="3675"/>
      <c r="T46" s="3677"/>
      <c r="U46" s="3660"/>
      <c r="V46" s="3660"/>
      <c r="W46" s="3660"/>
      <c r="X46" s="3660"/>
      <c r="Y46" s="3660"/>
      <c r="Z46" s="3660"/>
      <c r="AA46" s="3660"/>
      <c r="AB46" s="3660"/>
      <c r="AC46" s="3660"/>
      <c r="AD46" s="3723"/>
    </row>
    <row r="47" spans="1:30" ht="15.95" customHeight="1">
      <c r="A47" s="952"/>
      <c r="B47" s="3728"/>
      <c r="C47" s="3729"/>
      <c r="D47" s="3729"/>
      <c r="E47" s="3730"/>
      <c r="F47" s="943"/>
      <c r="G47" s="3719"/>
      <c r="H47" s="3720"/>
      <c r="I47" s="3721"/>
      <c r="J47" s="3722"/>
      <c r="K47" s="3579"/>
      <c r="L47" s="3579"/>
      <c r="M47" s="3579"/>
      <c r="N47" s="3579"/>
      <c r="O47" s="3579"/>
      <c r="P47" s="3579"/>
      <c r="Q47" s="3580"/>
      <c r="R47" s="3719"/>
      <c r="S47" s="3720"/>
      <c r="T47" s="3721"/>
      <c r="U47" s="3579"/>
      <c r="V47" s="3579"/>
      <c r="W47" s="3579"/>
      <c r="X47" s="3579"/>
      <c r="Y47" s="3579"/>
      <c r="Z47" s="3579"/>
      <c r="AA47" s="3579"/>
      <c r="AB47" s="3579"/>
      <c r="AC47" s="3579"/>
      <c r="AD47" s="3724"/>
    </row>
    <row r="48" spans="1:30" ht="15.95" customHeight="1">
      <c r="A48" s="952"/>
      <c r="B48" s="3728"/>
      <c r="C48" s="3729"/>
      <c r="D48" s="3729"/>
      <c r="E48" s="3730"/>
      <c r="F48" s="3558"/>
      <c r="G48" s="3640" t="s">
        <v>647</v>
      </c>
      <c r="H48" s="3641"/>
      <c r="I48" s="3641"/>
      <c r="J48" s="3641"/>
      <c r="K48" s="3641"/>
      <c r="L48" s="3641"/>
      <c r="M48" s="3641"/>
      <c r="N48" s="3641"/>
      <c r="O48" s="3676" t="s">
        <v>1129</v>
      </c>
      <c r="P48" s="3675"/>
      <c r="Q48" s="3674"/>
      <c r="R48" s="3675" t="s">
        <v>376</v>
      </c>
      <c r="S48" s="3674"/>
      <c r="T48" s="3675" t="s">
        <v>377</v>
      </c>
      <c r="U48" s="3675" t="s">
        <v>630</v>
      </c>
      <c r="V48" s="3675"/>
      <c r="W48" s="3675"/>
      <c r="X48" s="3676" t="s">
        <v>631</v>
      </c>
      <c r="Y48" s="3677"/>
      <c r="Z48" s="3713"/>
      <c r="AA48" s="3678"/>
      <c r="AB48" s="3678"/>
      <c r="AC48" s="3678"/>
      <c r="AD48" s="3679"/>
    </row>
    <row r="49" spans="1:30" ht="15.95" customHeight="1">
      <c r="A49" s="952"/>
      <c r="B49" s="3728"/>
      <c r="C49" s="3729"/>
      <c r="D49" s="3729"/>
      <c r="E49" s="3730"/>
      <c r="F49" s="3559"/>
      <c r="G49" s="3643"/>
      <c r="H49" s="3644"/>
      <c r="I49" s="3644"/>
      <c r="J49" s="3644"/>
      <c r="K49" s="3644"/>
      <c r="L49" s="3644"/>
      <c r="M49" s="3644"/>
      <c r="N49" s="3644"/>
      <c r="O49" s="3589"/>
      <c r="P49" s="3590"/>
      <c r="Q49" s="3606"/>
      <c r="R49" s="3590"/>
      <c r="S49" s="3606"/>
      <c r="T49" s="3590"/>
      <c r="U49" s="3590"/>
      <c r="V49" s="3590"/>
      <c r="W49" s="3590"/>
      <c r="X49" s="3589"/>
      <c r="Y49" s="3592"/>
      <c r="Z49" s="3714"/>
      <c r="AA49" s="3595"/>
      <c r="AB49" s="3595"/>
      <c r="AC49" s="3595"/>
      <c r="AD49" s="3596"/>
    </row>
    <row r="50" spans="1:30" ht="35.1" customHeight="1" thickBot="1">
      <c r="A50" s="955"/>
      <c r="B50" s="3731"/>
      <c r="C50" s="3732"/>
      <c r="D50" s="3732"/>
      <c r="E50" s="3733"/>
      <c r="F50" s="967"/>
      <c r="G50" s="956"/>
      <c r="H50" s="979"/>
      <c r="I50" s="3715" t="s">
        <v>648</v>
      </c>
      <c r="J50" s="3716"/>
      <c r="K50" s="3715" t="s">
        <v>398</v>
      </c>
      <c r="L50" s="3717"/>
      <c r="M50" s="3717"/>
      <c r="N50" s="1229"/>
      <c r="O50" s="1229" t="s">
        <v>376</v>
      </c>
      <c r="P50" s="1229"/>
      <c r="Q50" s="1229" t="s">
        <v>377</v>
      </c>
      <c r="R50" s="1229"/>
      <c r="S50" s="1229" t="s">
        <v>129</v>
      </c>
      <c r="T50" s="1229" t="s">
        <v>998</v>
      </c>
      <c r="U50" s="3715" t="s">
        <v>1129</v>
      </c>
      <c r="V50" s="3717"/>
      <c r="W50" s="1229"/>
      <c r="X50" s="1229" t="s">
        <v>376</v>
      </c>
      <c r="Y50" s="1229"/>
      <c r="Z50" s="1229" t="s">
        <v>377</v>
      </c>
      <c r="AA50" s="1229"/>
      <c r="AB50" s="1229" t="s">
        <v>129</v>
      </c>
      <c r="AC50" s="980"/>
      <c r="AD50" s="981"/>
    </row>
    <row r="51" spans="1:30" s="946" customFormat="1" ht="35.1" customHeight="1" thickBot="1">
      <c r="A51" s="970" t="s">
        <v>1075</v>
      </c>
      <c r="B51" s="996"/>
      <c r="C51" s="993"/>
      <c r="D51" s="993"/>
      <c r="E51" s="993"/>
      <c r="F51" s="990"/>
      <c r="G51" s="958"/>
      <c r="H51" s="958"/>
      <c r="I51" s="958"/>
      <c r="J51" s="958"/>
      <c r="K51" s="958"/>
      <c r="L51" s="1000"/>
      <c r="M51" s="1000"/>
      <c r="N51" s="1000"/>
      <c r="O51" s="990"/>
      <c r="P51" s="1000"/>
      <c r="Q51" s="1000"/>
      <c r="R51" s="1000"/>
      <c r="S51" s="1000"/>
      <c r="T51" s="1000"/>
      <c r="U51" s="1230"/>
      <c r="V51" s="1230"/>
      <c r="W51" s="1000"/>
      <c r="X51" s="1000"/>
      <c r="Y51" s="1000"/>
      <c r="Z51" s="1000"/>
      <c r="AA51" s="1000"/>
      <c r="AB51" s="944"/>
      <c r="AC51" s="1000"/>
      <c r="AD51" s="971"/>
    </row>
    <row r="52" spans="1:30" s="946" customFormat="1" ht="15.95" customHeight="1">
      <c r="A52" s="952"/>
      <c r="B52" s="3576" t="s">
        <v>634</v>
      </c>
      <c r="C52" s="3554"/>
      <c r="D52" s="3554"/>
      <c r="E52" s="3577"/>
      <c r="F52" s="972"/>
      <c r="G52" s="3584" t="s">
        <v>649</v>
      </c>
      <c r="H52" s="3554"/>
      <c r="I52" s="3554"/>
      <c r="J52" s="3554"/>
      <c r="K52" s="3554"/>
      <c r="L52" s="3554"/>
      <c r="M52" s="3554"/>
      <c r="N52" s="3577"/>
      <c r="O52" s="3587" t="s">
        <v>1129</v>
      </c>
      <c r="P52" s="3588"/>
      <c r="Q52" s="3605"/>
      <c r="R52" s="3588" t="s">
        <v>376</v>
      </c>
      <c r="S52" s="3605"/>
      <c r="T52" s="3588" t="s">
        <v>377</v>
      </c>
      <c r="U52" s="3588" t="s">
        <v>630</v>
      </c>
      <c r="V52" s="3588"/>
      <c r="W52" s="3588"/>
      <c r="X52" s="3587" t="s">
        <v>631</v>
      </c>
      <c r="Y52" s="3591"/>
      <c r="Z52" s="3593"/>
      <c r="AA52" s="3593"/>
      <c r="AB52" s="3593"/>
      <c r="AC52" s="3593"/>
      <c r="AD52" s="3594"/>
    </row>
    <row r="53" spans="1:30" s="946" customFormat="1" ht="15.95" customHeight="1">
      <c r="A53" s="952"/>
      <c r="B53" s="3578"/>
      <c r="C53" s="3579"/>
      <c r="D53" s="3579"/>
      <c r="E53" s="3580"/>
      <c r="F53" s="3558"/>
      <c r="G53" s="3585"/>
      <c r="H53" s="3579"/>
      <c r="I53" s="3579"/>
      <c r="J53" s="3579"/>
      <c r="K53" s="3579"/>
      <c r="L53" s="3579"/>
      <c r="M53" s="3579"/>
      <c r="N53" s="3580"/>
      <c r="O53" s="3589"/>
      <c r="P53" s="3590"/>
      <c r="Q53" s="3606"/>
      <c r="R53" s="3590"/>
      <c r="S53" s="3606"/>
      <c r="T53" s="3590"/>
      <c r="U53" s="3590"/>
      <c r="V53" s="3590"/>
      <c r="W53" s="3590"/>
      <c r="X53" s="3589"/>
      <c r="Y53" s="3592"/>
      <c r="Z53" s="3595"/>
      <c r="AA53" s="3595"/>
      <c r="AB53" s="3595"/>
      <c r="AC53" s="3595"/>
      <c r="AD53" s="3596"/>
    </row>
    <row r="54" spans="1:30" s="946" customFormat="1" ht="15.95" customHeight="1">
      <c r="A54" s="952"/>
      <c r="B54" s="3578"/>
      <c r="C54" s="3579"/>
      <c r="D54" s="3579"/>
      <c r="E54" s="3580"/>
      <c r="F54" s="3559"/>
      <c r="G54" s="3585"/>
      <c r="H54" s="3579"/>
      <c r="I54" s="3579"/>
      <c r="J54" s="3579"/>
      <c r="K54" s="3579"/>
      <c r="L54" s="3579"/>
      <c r="M54" s="3579"/>
      <c r="N54" s="3580"/>
      <c r="O54" s="3560"/>
      <c r="P54" s="3562" t="s">
        <v>635</v>
      </c>
      <c r="Q54" s="3563"/>
      <c r="R54" s="3564"/>
      <c r="S54" s="3568" t="s">
        <v>985</v>
      </c>
      <c r="T54" s="3569"/>
      <c r="U54" s="3570"/>
      <c r="V54" s="3569" t="s">
        <v>1129</v>
      </c>
      <c r="W54" s="3569"/>
      <c r="X54" s="3569"/>
      <c r="Y54" s="3569" t="s">
        <v>376</v>
      </c>
      <c r="Z54" s="3569"/>
      <c r="AA54" s="3569" t="s">
        <v>377</v>
      </c>
      <c r="AB54" s="3569"/>
      <c r="AC54" s="3569" t="s">
        <v>129</v>
      </c>
      <c r="AD54" s="3574"/>
    </row>
    <row r="55" spans="1:30" s="946" customFormat="1" ht="15.95" customHeight="1" thickBot="1">
      <c r="A55" s="955"/>
      <c r="B55" s="3581"/>
      <c r="C55" s="3582"/>
      <c r="D55" s="3582"/>
      <c r="E55" s="3583"/>
      <c r="F55" s="967"/>
      <c r="G55" s="3586"/>
      <c r="H55" s="3582"/>
      <c r="I55" s="3582"/>
      <c r="J55" s="3582"/>
      <c r="K55" s="3582"/>
      <c r="L55" s="3582"/>
      <c r="M55" s="3582"/>
      <c r="N55" s="3583"/>
      <c r="O55" s="3561"/>
      <c r="P55" s="3565"/>
      <c r="Q55" s="3566"/>
      <c r="R55" s="3567"/>
      <c r="S55" s="3571"/>
      <c r="T55" s="3572"/>
      <c r="U55" s="3573"/>
      <c r="V55" s="3572"/>
      <c r="W55" s="3572"/>
      <c r="X55" s="3572"/>
      <c r="Y55" s="3572"/>
      <c r="Z55" s="3572"/>
      <c r="AA55" s="3572"/>
      <c r="AB55" s="3572"/>
      <c r="AC55" s="3572"/>
      <c r="AD55" s="3575"/>
    </row>
    <row r="56" spans="1:30" s="946" customFormat="1" ht="35.1" customHeight="1" thickBot="1">
      <c r="A56" s="1125" t="s">
        <v>1076</v>
      </c>
      <c r="B56" s="1123"/>
      <c r="C56" s="1124"/>
      <c r="D56" s="1124"/>
      <c r="E56" s="1124"/>
      <c r="F56" s="960"/>
      <c r="G56" s="973"/>
      <c r="H56" s="973"/>
      <c r="I56" s="973"/>
      <c r="J56" s="973"/>
      <c r="K56" s="973"/>
      <c r="L56" s="1126"/>
      <c r="M56" s="1126"/>
      <c r="N56" s="1126"/>
      <c r="O56" s="960"/>
      <c r="P56" s="1126"/>
      <c r="Q56" s="1126"/>
      <c r="R56" s="1126"/>
      <c r="S56" s="1126"/>
      <c r="T56" s="1126"/>
      <c r="U56" s="1126"/>
      <c r="V56" s="1126"/>
      <c r="W56" s="1126"/>
      <c r="X56" s="1126"/>
      <c r="Y56" s="1126"/>
      <c r="Z56" s="1126"/>
      <c r="AA56" s="1126"/>
      <c r="AB56" s="974"/>
      <c r="AC56" s="1126"/>
      <c r="AD56" s="975"/>
    </row>
    <row r="57" spans="1:30" s="946" customFormat="1" ht="15.95" customHeight="1">
      <c r="A57" s="952"/>
      <c r="B57" s="3576" t="s">
        <v>634</v>
      </c>
      <c r="C57" s="3554"/>
      <c r="D57" s="3554"/>
      <c r="E57" s="3577"/>
      <c r="F57" s="972"/>
      <c r="G57" s="3584" t="s">
        <v>411</v>
      </c>
      <c r="H57" s="3554"/>
      <c r="I57" s="3554"/>
      <c r="J57" s="3554"/>
      <c r="K57" s="3554"/>
      <c r="L57" s="3554"/>
      <c r="M57" s="3554"/>
      <c r="N57" s="3577"/>
      <c r="O57" s="3587" t="s">
        <v>1129</v>
      </c>
      <c r="P57" s="3588"/>
      <c r="Q57" s="3605"/>
      <c r="R57" s="3588" t="s">
        <v>376</v>
      </c>
      <c r="S57" s="3605"/>
      <c r="T57" s="3588" t="s">
        <v>377</v>
      </c>
      <c r="U57" s="3588" t="s">
        <v>630</v>
      </c>
      <c r="V57" s="3588"/>
      <c r="W57" s="3588"/>
      <c r="X57" s="3587" t="s">
        <v>631</v>
      </c>
      <c r="Y57" s="3591"/>
      <c r="Z57" s="3593"/>
      <c r="AA57" s="3593"/>
      <c r="AB57" s="3593"/>
      <c r="AC57" s="3593"/>
      <c r="AD57" s="3594"/>
    </row>
    <row r="58" spans="1:30" s="946" customFormat="1" ht="15.95" customHeight="1">
      <c r="A58" s="952"/>
      <c r="B58" s="3578"/>
      <c r="C58" s="3579"/>
      <c r="D58" s="3579"/>
      <c r="E58" s="3580"/>
      <c r="F58" s="3558"/>
      <c r="G58" s="3585"/>
      <c r="H58" s="3579"/>
      <c r="I58" s="3579"/>
      <c r="J58" s="3579"/>
      <c r="K58" s="3579"/>
      <c r="L58" s="3579"/>
      <c r="M58" s="3579"/>
      <c r="N58" s="3580"/>
      <c r="O58" s="3589"/>
      <c r="P58" s="3590"/>
      <c r="Q58" s="3606"/>
      <c r="R58" s="3590"/>
      <c r="S58" s="3606"/>
      <c r="T58" s="3590"/>
      <c r="U58" s="3590"/>
      <c r="V58" s="3590"/>
      <c r="W58" s="3590"/>
      <c r="X58" s="3589"/>
      <c r="Y58" s="3592"/>
      <c r="Z58" s="3595"/>
      <c r="AA58" s="3595"/>
      <c r="AB58" s="3595"/>
      <c r="AC58" s="3595"/>
      <c r="AD58" s="3596"/>
    </row>
    <row r="59" spans="1:30" s="946" customFormat="1" ht="15.95" customHeight="1">
      <c r="A59" s="952"/>
      <c r="B59" s="3578"/>
      <c r="C59" s="3579"/>
      <c r="D59" s="3579"/>
      <c r="E59" s="3580"/>
      <c r="F59" s="3559"/>
      <c r="G59" s="3585"/>
      <c r="H59" s="3579"/>
      <c r="I59" s="3579"/>
      <c r="J59" s="3579"/>
      <c r="K59" s="3579"/>
      <c r="L59" s="3579"/>
      <c r="M59" s="3579"/>
      <c r="N59" s="3580"/>
      <c r="O59" s="3560"/>
      <c r="P59" s="3562" t="s">
        <v>635</v>
      </c>
      <c r="Q59" s="3563"/>
      <c r="R59" s="3564"/>
      <c r="S59" s="3568" t="s">
        <v>985</v>
      </c>
      <c r="T59" s="3569"/>
      <c r="U59" s="3570"/>
      <c r="V59" s="3569" t="s">
        <v>1129</v>
      </c>
      <c r="W59" s="3569"/>
      <c r="X59" s="3569"/>
      <c r="Y59" s="3569" t="s">
        <v>376</v>
      </c>
      <c r="Z59" s="3569"/>
      <c r="AA59" s="3569" t="s">
        <v>377</v>
      </c>
      <c r="AB59" s="3569"/>
      <c r="AC59" s="3569" t="s">
        <v>129</v>
      </c>
      <c r="AD59" s="3574"/>
    </row>
    <row r="60" spans="1:30" s="946" customFormat="1" ht="15.95" customHeight="1" thickBot="1">
      <c r="A60" s="955"/>
      <c r="B60" s="3581"/>
      <c r="C60" s="3597"/>
      <c r="D60" s="3597"/>
      <c r="E60" s="3583"/>
      <c r="F60" s="967"/>
      <c r="G60" s="3586"/>
      <c r="H60" s="3597"/>
      <c r="I60" s="3597"/>
      <c r="J60" s="3597"/>
      <c r="K60" s="3597"/>
      <c r="L60" s="3597"/>
      <c r="M60" s="3597"/>
      <c r="N60" s="3583"/>
      <c r="O60" s="3561"/>
      <c r="P60" s="3565"/>
      <c r="Q60" s="3566"/>
      <c r="R60" s="3567"/>
      <c r="S60" s="3571"/>
      <c r="T60" s="3572"/>
      <c r="U60" s="3573"/>
      <c r="V60" s="3572"/>
      <c r="W60" s="3572"/>
      <c r="X60" s="3572"/>
      <c r="Y60" s="3572"/>
      <c r="Z60" s="3572"/>
      <c r="AA60" s="3572"/>
      <c r="AB60" s="3572"/>
      <c r="AC60" s="3572"/>
      <c r="AD60" s="3575"/>
    </row>
    <row r="61" spans="1:30" ht="35.1" customHeight="1" thickBot="1">
      <c r="A61" s="949" t="s">
        <v>1077</v>
      </c>
      <c r="B61" s="959"/>
      <c r="C61" s="950"/>
      <c r="D61" s="950"/>
      <c r="E61" s="950"/>
      <c r="F61" s="950"/>
      <c r="G61" s="950"/>
      <c r="H61" s="950"/>
      <c r="I61" s="950"/>
      <c r="J61" s="950"/>
      <c r="K61" s="950"/>
      <c r="L61" s="950"/>
      <c r="M61" s="950"/>
      <c r="N61" s="950"/>
      <c r="O61" s="950"/>
      <c r="P61" s="950"/>
      <c r="Q61" s="950"/>
      <c r="R61" s="950"/>
      <c r="S61" s="943"/>
      <c r="T61" s="943"/>
      <c r="U61" s="943"/>
      <c r="V61" s="950"/>
      <c r="W61" s="950"/>
      <c r="X61" s="950"/>
      <c r="Y61" s="950"/>
      <c r="Z61" s="950"/>
      <c r="AA61" s="950"/>
      <c r="AB61" s="950"/>
      <c r="AC61" s="950"/>
      <c r="AD61" s="951"/>
    </row>
    <row r="62" spans="1:30" ht="35.1" customHeight="1">
      <c r="A62" s="952"/>
      <c r="B62" s="3697" t="s">
        <v>650</v>
      </c>
      <c r="C62" s="3698"/>
      <c r="D62" s="3698"/>
      <c r="E62" s="3698"/>
      <c r="F62" s="3699"/>
      <c r="G62" s="3700"/>
      <c r="H62" s="3700"/>
      <c r="I62" s="3700"/>
      <c r="J62" s="3700"/>
      <c r="K62" s="3700"/>
      <c r="L62" s="3700"/>
      <c r="M62" s="3700"/>
      <c r="N62" s="3700"/>
      <c r="O62" s="3700"/>
      <c r="P62" s="3700"/>
      <c r="Q62" s="3700"/>
      <c r="R62" s="3700"/>
      <c r="S62" s="3700"/>
      <c r="T62" s="3700"/>
      <c r="U62" s="3700"/>
      <c r="V62" s="3700"/>
      <c r="W62" s="3700"/>
      <c r="X62" s="3700"/>
      <c r="Y62" s="3700"/>
      <c r="Z62" s="3700"/>
      <c r="AA62" s="3700"/>
      <c r="AB62" s="3700"/>
      <c r="AC62" s="3700"/>
      <c r="AD62" s="3701"/>
    </row>
    <row r="63" spans="1:30" ht="35.1" customHeight="1">
      <c r="A63" s="952"/>
      <c r="B63" s="3702" t="s">
        <v>651</v>
      </c>
      <c r="C63" s="3703"/>
      <c r="D63" s="3703"/>
      <c r="E63" s="3704"/>
      <c r="F63" s="3705"/>
      <c r="G63" s="3706"/>
      <c r="H63" s="3706"/>
      <c r="I63" s="3706"/>
      <c r="J63" s="3706"/>
      <c r="K63" s="3706"/>
      <c r="L63" s="3706"/>
      <c r="M63" s="3706"/>
      <c r="N63" s="3706"/>
      <c r="O63" s="3706"/>
      <c r="P63" s="3706"/>
      <c r="Q63" s="3706"/>
      <c r="R63" s="3706"/>
      <c r="S63" s="3706"/>
      <c r="T63" s="3706"/>
      <c r="U63" s="3706"/>
      <c r="V63" s="3706"/>
      <c r="W63" s="3706"/>
      <c r="X63" s="3706"/>
      <c r="Y63" s="3706"/>
      <c r="Z63" s="3706"/>
      <c r="AA63" s="3706"/>
      <c r="AB63" s="3706"/>
      <c r="AC63" s="3706"/>
      <c r="AD63" s="3707"/>
    </row>
    <row r="64" spans="1:30" ht="15.95" customHeight="1">
      <c r="A64" s="952"/>
      <c r="B64" s="3708" t="s">
        <v>634</v>
      </c>
      <c r="C64" s="3709"/>
      <c r="D64" s="3709"/>
      <c r="E64" s="3710"/>
      <c r="F64" s="962"/>
      <c r="G64" s="3693" t="s">
        <v>652</v>
      </c>
      <c r="H64" s="3709"/>
      <c r="I64" s="3709"/>
      <c r="J64" s="3709"/>
      <c r="K64" s="3709"/>
      <c r="L64" s="3709"/>
      <c r="M64" s="3709"/>
      <c r="N64" s="3710"/>
      <c r="O64" s="3676" t="s">
        <v>1129</v>
      </c>
      <c r="P64" s="3675"/>
      <c r="Q64" s="3711"/>
      <c r="R64" s="3712" t="s">
        <v>376</v>
      </c>
      <c r="S64" s="3711"/>
      <c r="T64" s="3712" t="s">
        <v>377</v>
      </c>
      <c r="U64" s="3712" t="s">
        <v>630</v>
      </c>
      <c r="V64" s="3712"/>
      <c r="W64" s="3712"/>
      <c r="X64" s="3681" t="s">
        <v>631</v>
      </c>
      <c r="Y64" s="3682"/>
      <c r="Z64" s="3683"/>
      <c r="AA64" s="3683"/>
      <c r="AB64" s="3683"/>
      <c r="AC64" s="3683"/>
      <c r="AD64" s="3684"/>
    </row>
    <row r="65" spans="1:30" ht="15.95" customHeight="1">
      <c r="A65" s="952"/>
      <c r="B65" s="3578"/>
      <c r="C65" s="3579"/>
      <c r="D65" s="3579"/>
      <c r="E65" s="3580"/>
      <c r="F65" s="3669"/>
      <c r="G65" s="3585"/>
      <c r="H65" s="3579"/>
      <c r="I65" s="3579"/>
      <c r="J65" s="3579"/>
      <c r="K65" s="3579"/>
      <c r="L65" s="3579"/>
      <c r="M65" s="3579"/>
      <c r="N65" s="3580"/>
      <c r="O65" s="3589"/>
      <c r="P65" s="3590"/>
      <c r="Q65" s="3606"/>
      <c r="R65" s="3590"/>
      <c r="S65" s="3606"/>
      <c r="T65" s="3590"/>
      <c r="U65" s="3590"/>
      <c r="V65" s="3590"/>
      <c r="W65" s="3590"/>
      <c r="X65" s="3589"/>
      <c r="Y65" s="3592"/>
      <c r="Z65" s="3595"/>
      <c r="AA65" s="3595"/>
      <c r="AB65" s="3595"/>
      <c r="AC65" s="3595"/>
      <c r="AD65" s="3596"/>
    </row>
    <row r="66" spans="1:30" ht="15.95" customHeight="1">
      <c r="A66" s="952"/>
      <c r="B66" s="3578"/>
      <c r="C66" s="3579"/>
      <c r="D66" s="3579"/>
      <c r="E66" s="3580"/>
      <c r="F66" s="3559"/>
      <c r="G66" s="3585"/>
      <c r="H66" s="3579"/>
      <c r="I66" s="3579"/>
      <c r="J66" s="3579"/>
      <c r="K66" s="3579"/>
      <c r="L66" s="3579"/>
      <c r="M66" s="3579"/>
      <c r="N66" s="3580"/>
      <c r="O66" s="3560"/>
      <c r="P66" s="3562" t="s">
        <v>635</v>
      </c>
      <c r="Q66" s="3563"/>
      <c r="R66" s="3564"/>
      <c r="S66" s="3568" t="s">
        <v>985</v>
      </c>
      <c r="T66" s="3569"/>
      <c r="U66" s="3570"/>
      <c r="V66" s="3569" t="s">
        <v>1129</v>
      </c>
      <c r="W66" s="3569"/>
      <c r="X66" s="3569"/>
      <c r="Y66" s="3569" t="s">
        <v>376</v>
      </c>
      <c r="Z66" s="3569"/>
      <c r="AA66" s="3569" t="s">
        <v>377</v>
      </c>
      <c r="AB66" s="3569"/>
      <c r="AC66" s="3569" t="s">
        <v>129</v>
      </c>
      <c r="AD66" s="3574"/>
    </row>
    <row r="67" spans="1:30" ht="15.95" customHeight="1" thickBot="1">
      <c r="A67" s="955"/>
      <c r="B67" s="3581"/>
      <c r="C67" s="3597"/>
      <c r="D67" s="3597"/>
      <c r="E67" s="3583"/>
      <c r="F67" s="967"/>
      <c r="G67" s="3586"/>
      <c r="H67" s="3597"/>
      <c r="I67" s="3597"/>
      <c r="J67" s="3597"/>
      <c r="K67" s="3597"/>
      <c r="L67" s="3597"/>
      <c r="M67" s="3597"/>
      <c r="N67" s="3583"/>
      <c r="O67" s="3561"/>
      <c r="P67" s="3565"/>
      <c r="Q67" s="3566"/>
      <c r="R67" s="3567"/>
      <c r="S67" s="3571"/>
      <c r="T67" s="3572"/>
      <c r="U67" s="3573"/>
      <c r="V67" s="3572"/>
      <c r="W67" s="3572"/>
      <c r="X67" s="3572"/>
      <c r="Y67" s="3572"/>
      <c r="Z67" s="3572"/>
      <c r="AA67" s="3572"/>
      <c r="AB67" s="3572"/>
      <c r="AC67" s="3572"/>
      <c r="AD67" s="3575"/>
    </row>
    <row r="68" spans="1:30" s="946" customFormat="1" ht="35.1" customHeight="1" thickBot="1">
      <c r="A68" s="970" t="s">
        <v>1130</v>
      </c>
      <c r="B68" s="1290"/>
      <c r="C68" s="1291"/>
      <c r="D68" s="1291"/>
      <c r="E68" s="1291"/>
      <c r="F68" s="1289"/>
      <c r="G68" s="1293"/>
      <c r="H68" s="1293"/>
      <c r="I68" s="1293"/>
      <c r="J68" s="1293"/>
      <c r="K68" s="1293"/>
      <c r="L68" s="1292"/>
      <c r="M68" s="1292"/>
      <c r="N68" s="1292"/>
      <c r="O68" s="1289"/>
      <c r="P68" s="1292"/>
      <c r="Q68" s="1292"/>
      <c r="R68" s="1292"/>
      <c r="S68" s="1292"/>
      <c r="T68" s="1292"/>
      <c r="U68" s="1292"/>
      <c r="V68" s="1292"/>
      <c r="W68" s="1292"/>
      <c r="X68" s="1292"/>
      <c r="Y68" s="1292"/>
      <c r="Z68" s="1292"/>
      <c r="AA68" s="1292"/>
      <c r="AB68" s="944"/>
      <c r="AC68" s="1292"/>
      <c r="AD68" s="971"/>
    </row>
    <row r="69" spans="1:30" s="946" customFormat="1" ht="15.95" customHeight="1">
      <c r="A69" s="952"/>
      <c r="B69" s="3576" t="s">
        <v>634</v>
      </c>
      <c r="C69" s="3554"/>
      <c r="D69" s="3554"/>
      <c r="E69" s="3577"/>
      <c r="F69" s="972"/>
      <c r="G69" s="3584" t="s">
        <v>1131</v>
      </c>
      <c r="H69" s="3554"/>
      <c r="I69" s="3554"/>
      <c r="J69" s="3554"/>
      <c r="K69" s="3554"/>
      <c r="L69" s="3554"/>
      <c r="M69" s="3554"/>
      <c r="N69" s="3577"/>
      <c r="O69" s="3587" t="s">
        <v>1129</v>
      </c>
      <c r="P69" s="3588"/>
      <c r="Q69" s="3588"/>
      <c r="R69" s="3588" t="s">
        <v>376</v>
      </c>
      <c r="S69" s="3588"/>
      <c r="T69" s="3588" t="s">
        <v>377</v>
      </c>
      <c r="U69" s="3588" t="s">
        <v>630</v>
      </c>
      <c r="V69" s="3588"/>
      <c r="W69" s="3588"/>
      <c r="X69" s="3587" t="s">
        <v>631</v>
      </c>
      <c r="Y69" s="3591"/>
      <c r="Z69" s="3554"/>
      <c r="AA69" s="3554"/>
      <c r="AB69" s="3554"/>
      <c r="AC69" s="3554"/>
      <c r="AD69" s="3555"/>
    </row>
    <row r="70" spans="1:30" s="946" customFormat="1" ht="15.95" customHeight="1">
      <c r="A70" s="952"/>
      <c r="B70" s="3578"/>
      <c r="C70" s="3579"/>
      <c r="D70" s="3579"/>
      <c r="E70" s="3580"/>
      <c r="F70" s="3558"/>
      <c r="G70" s="3585"/>
      <c r="H70" s="3579"/>
      <c r="I70" s="3579"/>
      <c r="J70" s="3579"/>
      <c r="K70" s="3579"/>
      <c r="L70" s="3579"/>
      <c r="M70" s="3579"/>
      <c r="N70" s="3580"/>
      <c r="O70" s="3589"/>
      <c r="P70" s="3590"/>
      <c r="Q70" s="3590"/>
      <c r="R70" s="3590"/>
      <c r="S70" s="3590"/>
      <c r="T70" s="3590"/>
      <c r="U70" s="3590"/>
      <c r="V70" s="3590"/>
      <c r="W70" s="3590"/>
      <c r="X70" s="3589"/>
      <c r="Y70" s="3592"/>
      <c r="Z70" s="3556"/>
      <c r="AA70" s="3556"/>
      <c r="AB70" s="3556"/>
      <c r="AC70" s="3556"/>
      <c r="AD70" s="3557"/>
    </row>
    <row r="71" spans="1:30" s="946" customFormat="1" ht="15.95" customHeight="1">
      <c r="A71" s="952"/>
      <c r="B71" s="3578"/>
      <c r="C71" s="3579"/>
      <c r="D71" s="3579"/>
      <c r="E71" s="3580"/>
      <c r="F71" s="3559"/>
      <c r="G71" s="3585"/>
      <c r="H71" s="3579"/>
      <c r="I71" s="3579"/>
      <c r="J71" s="3579"/>
      <c r="K71" s="3579"/>
      <c r="L71" s="3579"/>
      <c r="M71" s="3579"/>
      <c r="N71" s="3580"/>
      <c r="O71" s="3560"/>
      <c r="P71" s="3562" t="s">
        <v>635</v>
      </c>
      <c r="Q71" s="3563"/>
      <c r="R71" s="3564"/>
      <c r="S71" s="3568" t="s">
        <v>985</v>
      </c>
      <c r="T71" s="3569"/>
      <c r="U71" s="3570"/>
      <c r="V71" s="3569" t="s">
        <v>1129</v>
      </c>
      <c r="W71" s="3569"/>
      <c r="X71" s="3569"/>
      <c r="Y71" s="3569" t="s">
        <v>376</v>
      </c>
      <c r="Z71" s="3569"/>
      <c r="AA71" s="3569" t="s">
        <v>377</v>
      </c>
      <c r="AB71" s="3569"/>
      <c r="AC71" s="3569" t="s">
        <v>129</v>
      </c>
      <c r="AD71" s="3574"/>
    </row>
    <row r="72" spans="1:30" s="946" customFormat="1" ht="15.95" customHeight="1" thickBot="1">
      <c r="A72" s="955"/>
      <c r="B72" s="3581"/>
      <c r="C72" s="3582"/>
      <c r="D72" s="3582"/>
      <c r="E72" s="3583"/>
      <c r="F72" s="967"/>
      <c r="G72" s="3586"/>
      <c r="H72" s="3582"/>
      <c r="I72" s="3582"/>
      <c r="J72" s="3582"/>
      <c r="K72" s="3582"/>
      <c r="L72" s="3582"/>
      <c r="M72" s="3582"/>
      <c r="N72" s="3583"/>
      <c r="O72" s="3561"/>
      <c r="P72" s="3565"/>
      <c r="Q72" s="3566"/>
      <c r="R72" s="3567"/>
      <c r="S72" s="3571"/>
      <c r="T72" s="3572"/>
      <c r="U72" s="3573"/>
      <c r="V72" s="3572"/>
      <c r="W72" s="3572"/>
      <c r="X72" s="3572"/>
      <c r="Y72" s="3572"/>
      <c r="Z72" s="3572"/>
      <c r="AA72" s="3572"/>
      <c r="AB72" s="3572"/>
      <c r="AC72" s="3572"/>
      <c r="AD72" s="3575"/>
    </row>
    <row r="73" spans="1:30" ht="34.5" customHeight="1" thickBot="1">
      <c r="A73" s="3685" t="s">
        <v>1132</v>
      </c>
      <c r="B73" s="3686"/>
      <c r="C73" s="3686"/>
      <c r="D73" s="3686"/>
      <c r="E73" s="3686"/>
      <c r="F73" s="3686"/>
      <c r="G73" s="3686"/>
      <c r="H73" s="3686"/>
      <c r="I73" s="3686"/>
      <c r="J73" s="3686"/>
      <c r="K73" s="3686"/>
      <c r="L73" s="3686"/>
      <c r="M73" s="3686"/>
      <c r="N73" s="3686"/>
      <c r="O73" s="3686"/>
      <c r="P73" s="958"/>
      <c r="Q73" s="958"/>
      <c r="R73" s="958"/>
      <c r="S73" s="1000"/>
      <c r="T73" s="1000"/>
      <c r="U73" s="1000"/>
      <c r="V73" s="1000"/>
      <c r="W73" s="1000"/>
      <c r="X73" s="1000"/>
      <c r="Y73" s="1000"/>
      <c r="Z73" s="1000"/>
      <c r="AA73" s="1000"/>
      <c r="AB73" s="1000"/>
      <c r="AC73" s="1000"/>
      <c r="AD73" s="1001"/>
    </row>
    <row r="74" spans="1:30" ht="18" customHeight="1">
      <c r="A74" s="952"/>
      <c r="B74" s="3576" t="s">
        <v>634</v>
      </c>
      <c r="C74" s="3554"/>
      <c r="D74" s="3554"/>
      <c r="E74" s="3577"/>
      <c r="F74" s="972"/>
      <c r="G74" s="3584" t="s">
        <v>1000</v>
      </c>
      <c r="H74" s="3598"/>
      <c r="I74" s="3598"/>
      <c r="J74" s="3598"/>
      <c r="K74" s="3598"/>
      <c r="L74" s="3598"/>
      <c r="M74" s="3598"/>
      <c r="N74" s="3599"/>
      <c r="O74" s="3587" t="s">
        <v>1129</v>
      </c>
      <c r="P74" s="3588"/>
      <c r="Q74" s="3605"/>
      <c r="R74" s="3588" t="s">
        <v>376</v>
      </c>
      <c r="S74" s="3605"/>
      <c r="T74" s="3588" t="s">
        <v>377</v>
      </c>
      <c r="U74" s="3588" t="s">
        <v>630</v>
      </c>
      <c r="V74" s="3588"/>
      <c r="W74" s="3588"/>
      <c r="X74" s="3587" t="s">
        <v>631</v>
      </c>
      <c r="Y74" s="3591"/>
      <c r="Z74" s="3593"/>
      <c r="AA74" s="3593"/>
      <c r="AB74" s="3593"/>
      <c r="AC74" s="3593"/>
      <c r="AD74" s="3594"/>
    </row>
    <row r="75" spans="1:30" ht="18" customHeight="1">
      <c r="A75" s="952"/>
      <c r="B75" s="3578"/>
      <c r="C75" s="3579"/>
      <c r="D75" s="3579"/>
      <c r="E75" s="3580"/>
      <c r="F75" s="3669"/>
      <c r="G75" s="3585"/>
      <c r="H75" s="3600"/>
      <c r="I75" s="3600"/>
      <c r="J75" s="3600"/>
      <c r="K75" s="3600"/>
      <c r="L75" s="3600"/>
      <c r="M75" s="3600"/>
      <c r="N75" s="3601"/>
      <c r="O75" s="3589"/>
      <c r="P75" s="3590"/>
      <c r="Q75" s="3606"/>
      <c r="R75" s="3590"/>
      <c r="S75" s="3606"/>
      <c r="T75" s="3590"/>
      <c r="U75" s="3590"/>
      <c r="V75" s="3590"/>
      <c r="W75" s="3590"/>
      <c r="X75" s="3589"/>
      <c r="Y75" s="3592"/>
      <c r="Z75" s="3595"/>
      <c r="AA75" s="3595"/>
      <c r="AB75" s="3595"/>
      <c r="AC75" s="3595"/>
      <c r="AD75" s="3596"/>
    </row>
    <row r="76" spans="1:30" ht="18" customHeight="1">
      <c r="A76" s="952"/>
      <c r="B76" s="3578"/>
      <c r="C76" s="3579"/>
      <c r="D76" s="3579"/>
      <c r="E76" s="3580"/>
      <c r="F76" s="3559"/>
      <c r="G76" s="3585"/>
      <c r="H76" s="3600"/>
      <c r="I76" s="3600"/>
      <c r="J76" s="3600"/>
      <c r="K76" s="3600"/>
      <c r="L76" s="3600"/>
      <c r="M76" s="3600"/>
      <c r="N76" s="3601"/>
      <c r="O76" s="3560"/>
      <c r="P76" s="3562" t="s">
        <v>635</v>
      </c>
      <c r="Q76" s="3563"/>
      <c r="R76" s="3564"/>
      <c r="S76" s="3568" t="s">
        <v>985</v>
      </c>
      <c r="T76" s="3569"/>
      <c r="U76" s="3570"/>
      <c r="V76" s="3568" t="s">
        <v>1129</v>
      </c>
      <c r="W76" s="3569"/>
      <c r="X76" s="3569"/>
      <c r="Y76" s="3569" t="s">
        <v>376</v>
      </c>
      <c r="Z76" s="3569"/>
      <c r="AA76" s="3569" t="s">
        <v>377</v>
      </c>
      <c r="AB76" s="3569"/>
      <c r="AC76" s="3569" t="s">
        <v>129</v>
      </c>
      <c r="AD76" s="3574"/>
    </row>
    <row r="77" spans="1:30" ht="18" customHeight="1">
      <c r="A77" s="952"/>
      <c r="B77" s="3578"/>
      <c r="C77" s="3579"/>
      <c r="D77" s="3579"/>
      <c r="E77" s="3580"/>
      <c r="F77" s="982"/>
      <c r="G77" s="3585"/>
      <c r="H77" s="3600"/>
      <c r="I77" s="3600"/>
      <c r="J77" s="3600"/>
      <c r="K77" s="3600"/>
      <c r="L77" s="3600"/>
      <c r="M77" s="3600"/>
      <c r="N77" s="3601"/>
      <c r="O77" s="3696"/>
      <c r="P77" s="3687"/>
      <c r="Q77" s="3688"/>
      <c r="R77" s="3689"/>
      <c r="S77" s="3690"/>
      <c r="T77" s="3680"/>
      <c r="U77" s="3691"/>
      <c r="V77" s="3690"/>
      <c r="W77" s="3680"/>
      <c r="X77" s="3680"/>
      <c r="Y77" s="3680"/>
      <c r="Z77" s="3680"/>
      <c r="AA77" s="3680"/>
      <c r="AB77" s="3680"/>
      <c r="AC77" s="3680"/>
      <c r="AD77" s="3692"/>
    </row>
    <row r="78" spans="1:30" ht="18" customHeight="1">
      <c r="A78" s="952"/>
      <c r="B78" s="3578"/>
      <c r="C78" s="3579"/>
      <c r="D78" s="3579"/>
      <c r="E78" s="3580"/>
      <c r="F78" s="962"/>
      <c r="G78" s="3693" t="s">
        <v>1001</v>
      </c>
      <c r="H78" s="3694"/>
      <c r="I78" s="3694"/>
      <c r="J78" s="3694"/>
      <c r="K78" s="3694"/>
      <c r="L78" s="3694"/>
      <c r="M78" s="3694"/>
      <c r="N78" s="3695"/>
      <c r="O78" s="3676" t="s">
        <v>1129</v>
      </c>
      <c r="P78" s="3675"/>
      <c r="Q78" s="3674"/>
      <c r="R78" s="3675" t="s">
        <v>376</v>
      </c>
      <c r="S78" s="3674"/>
      <c r="T78" s="3675" t="s">
        <v>377</v>
      </c>
      <c r="U78" s="3675" t="s">
        <v>630</v>
      </c>
      <c r="V78" s="3675"/>
      <c r="W78" s="3675"/>
      <c r="X78" s="3676" t="s">
        <v>631</v>
      </c>
      <c r="Y78" s="3677"/>
      <c r="Z78" s="3678"/>
      <c r="AA78" s="3678"/>
      <c r="AB78" s="3678"/>
      <c r="AC78" s="3678"/>
      <c r="AD78" s="3679"/>
    </row>
    <row r="79" spans="1:30" ht="18" customHeight="1">
      <c r="A79" s="952"/>
      <c r="B79" s="3578"/>
      <c r="C79" s="3579"/>
      <c r="D79" s="3579"/>
      <c r="E79" s="3580"/>
      <c r="F79" s="3669"/>
      <c r="G79" s="3585"/>
      <c r="H79" s="3600"/>
      <c r="I79" s="3600"/>
      <c r="J79" s="3600"/>
      <c r="K79" s="3600"/>
      <c r="L79" s="3600"/>
      <c r="M79" s="3600"/>
      <c r="N79" s="3601"/>
      <c r="O79" s="3589"/>
      <c r="P79" s="3590"/>
      <c r="Q79" s="3606"/>
      <c r="R79" s="3590"/>
      <c r="S79" s="3606"/>
      <c r="T79" s="3590"/>
      <c r="U79" s="3590"/>
      <c r="V79" s="3590"/>
      <c r="W79" s="3590"/>
      <c r="X79" s="3589"/>
      <c r="Y79" s="3592"/>
      <c r="Z79" s="3595"/>
      <c r="AA79" s="3595"/>
      <c r="AB79" s="3595"/>
      <c r="AC79" s="3595"/>
      <c r="AD79" s="3596"/>
    </row>
    <row r="80" spans="1:30" ht="18" customHeight="1">
      <c r="A80" s="952"/>
      <c r="B80" s="3578"/>
      <c r="C80" s="3579"/>
      <c r="D80" s="3579"/>
      <c r="E80" s="3580"/>
      <c r="F80" s="3559"/>
      <c r="G80" s="3585"/>
      <c r="H80" s="3600"/>
      <c r="I80" s="3600"/>
      <c r="J80" s="3600"/>
      <c r="K80" s="3600"/>
      <c r="L80" s="3600"/>
      <c r="M80" s="3600"/>
      <c r="N80" s="3601"/>
      <c r="O80" s="3560"/>
      <c r="P80" s="3562" t="s">
        <v>635</v>
      </c>
      <c r="Q80" s="3563"/>
      <c r="R80" s="3564"/>
      <c r="S80" s="3568" t="s">
        <v>985</v>
      </c>
      <c r="T80" s="3569"/>
      <c r="U80" s="3570"/>
      <c r="V80" s="3568" t="s">
        <v>1129</v>
      </c>
      <c r="W80" s="3569"/>
      <c r="X80" s="3569"/>
      <c r="Y80" s="3569" t="s">
        <v>376</v>
      </c>
      <c r="Z80" s="3569"/>
      <c r="AA80" s="3569" t="s">
        <v>377</v>
      </c>
      <c r="AB80" s="3569"/>
      <c r="AC80" s="3569" t="s">
        <v>129</v>
      </c>
      <c r="AD80" s="3574"/>
    </row>
    <row r="81" spans="1:30" ht="18" customHeight="1" thickBot="1">
      <c r="A81" s="984"/>
      <c r="B81" s="3581"/>
      <c r="C81" s="3597"/>
      <c r="D81" s="3597"/>
      <c r="E81" s="3583"/>
      <c r="F81" s="967"/>
      <c r="G81" s="3602"/>
      <c r="H81" s="3603"/>
      <c r="I81" s="3603"/>
      <c r="J81" s="3603"/>
      <c r="K81" s="3603"/>
      <c r="L81" s="3603"/>
      <c r="M81" s="3603"/>
      <c r="N81" s="3604"/>
      <c r="O81" s="3561"/>
      <c r="P81" s="3565"/>
      <c r="Q81" s="3566"/>
      <c r="R81" s="3567"/>
      <c r="S81" s="3571"/>
      <c r="T81" s="3572"/>
      <c r="U81" s="3573"/>
      <c r="V81" s="3571"/>
      <c r="W81" s="3572"/>
      <c r="X81" s="3572"/>
      <c r="Y81" s="3572"/>
      <c r="Z81" s="3572"/>
      <c r="AA81" s="3572"/>
      <c r="AB81" s="3572"/>
      <c r="AC81" s="3572"/>
      <c r="AD81" s="3575"/>
    </row>
    <row r="82" spans="1:30" s="946" customFormat="1" ht="35.1" customHeight="1" thickBot="1">
      <c r="A82" s="1005" t="s">
        <v>1133</v>
      </c>
      <c r="B82" s="995"/>
      <c r="C82" s="992"/>
      <c r="D82" s="992"/>
      <c r="E82" s="992"/>
      <c r="F82" s="960"/>
      <c r="G82" s="973"/>
      <c r="H82" s="973"/>
      <c r="I82" s="973"/>
      <c r="J82" s="973"/>
      <c r="K82" s="973"/>
      <c r="L82" s="994"/>
      <c r="M82" s="994"/>
      <c r="N82" s="994"/>
      <c r="O82" s="994"/>
      <c r="P82" s="994"/>
      <c r="Q82" s="994"/>
      <c r="R82" s="994"/>
      <c r="S82" s="994"/>
      <c r="T82" s="994"/>
      <c r="U82" s="994"/>
      <c r="V82" s="994"/>
      <c r="W82" s="994"/>
      <c r="X82" s="994"/>
      <c r="Y82" s="994"/>
      <c r="Z82" s="994"/>
      <c r="AA82" s="994"/>
      <c r="AB82" s="994"/>
      <c r="AC82" s="994"/>
      <c r="AD82" s="975"/>
    </row>
    <row r="83" spans="1:30" s="946" customFormat="1" ht="29.25" customHeight="1">
      <c r="A83" s="983"/>
      <c r="B83" s="3576" t="s">
        <v>1253</v>
      </c>
      <c r="C83" s="3554"/>
      <c r="D83" s="3554"/>
      <c r="E83" s="3577"/>
      <c r="F83" s="972"/>
      <c r="G83" s="3584" t="s">
        <v>976</v>
      </c>
      <c r="H83" s="3598"/>
      <c r="I83" s="3599"/>
      <c r="J83" s="3653" t="s">
        <v>975</v>
      </c>
      <c r="K83" s="3584"/>
      <c r="L83" s="3598"/>
      <c r="M83" s="3598"/>
      <c r="N83" s="3599"/>
      <c r="O83" s="3656" t="s">
        <v>1129</v>
      </c>
      <c r="P83" s="3656"/>
      <c r="Q83" s="1200"/>
      <c r="R83" s="1088" t="s">
        <v>376</v>
      </c>
      <c r="S83" s="1200"/>
      <c r="T83" s="1088" t="s">
        <v>377</v>
      </c>
      <c r="U83" s="3656" t="s">
        <v>630</v>
      </c>
      <c r="V83" s="3656"/>
      <c r="W83" s="3657"/>
      <c r="X83" s="3658" t="s">
        <v>631</v>
      </c>
      <c r="Y83" s="3658"/>
      <c r="Z83" s="3672"/>
      <c r="AA83" s="3672"/>
      <c r="AB83" s="3672"/>
      <c r="AC83" s="3672"/>
      <c r="AD83" s="3673"/>
    </row>
    <row r="84" spans="1:30" s="946" customFormat="1" ht="29.25" customHeight="1">
      <c r="A84" s="983"/>
      <c r="B84" s="3578"/>
      <c r="C84" s="3579"/>
      <c r="D84" s="3579"/>
      <c r="E84" s="3580"/>
      <c r="F84" s="1090"/>
      <c r="G84" s="3585"/>
      <c r="H84" s="3600"/>
      <c r="I84" s="3601"/>
      <c r="J84" s="3654"/>
      <c r="K84" s="3643"/>
      <c r="L84" s="3644"/>
      <c r="M84" s="3644"/>
      <c r="N84" s="3645"/>
      <c r="O84" s="1579"/>
      <c r="P84" s="3648" t="s">
        <v>995</v>
      </c>
      <c r="Q84" s="3649"/>
      <c r="R84" s="3650"/>
      <c r="S84" s="3651" t="s">
        <v>985</v>
      </c>
      <c r="T84" s="3649"/>
      <c r="U84" s="3650"/>
      <c r="V84" s="3651" t="s">
        <v>1129</v>
      </c>
      <c r="W84" s="3649"/>
      <c r="X84" s="1577"/>
      <c r="Y84" s="1577" t="s">
        <v>376</v>
      </c>
      <c r="Z84" s="1577"/>
      <c r="AA84" s="1577" t="s">
        <v>377</v>
      </c>
      <c r="AB84" s="1577"/>
      <c r="AC84" s="1577" t="s">
        <v>407</v>
      </c>
      <c r="AD84" s="1580"/>
    </row>
    <row r="85" spans="1:30" s="946" customFormat="1" ht="29.25" customHeight="1">
      <c r="A85" s="983"/>
      <c r="B85" s="3578"/>
      <c r="C85" s="3579"/>
      <c r="D85" s="3579"/>
      <c r="E85" s="3580"/>
      <c r="F85" s="3558"/>
      <c r="G85" s="3585"/>
      <c r="H85" s="3600"/>
      <c r="I85" s="3601"/>
      <c r="J85" s="3654"/>
      <c r="K85" s="3640"/>
      <c r="L85" s="3641"/>
      <c r="M85" s="3641"/>
      <c r="N85" s="3642"/>
      <c r="O85" s="3646" t="s">
        <v>1129</v>
      </c>
      <c r="P85" s="3646"/>
      <c r="Q85" s="1201"/>
      <c r="R85" s="1091" t="s">
        <v>376</v>
      </c>
      <c r="S85" s="1201"/>
      <c r="T85" s="1091" t="s">
        <v>377</v>
      </c>
      <c r="U85" s="3646" t="s">
        <v>630</v>
      </c>
      <c r="V85" s="3646"/>
      <c r="W85" s="3647"/>
      <c r="X85" s="3668" t="s">
        <v>631</v>
      </c>
      <c r="Y85" s="3668"/>
      <c r="Z85" s="3670"/>
      <c r="AA85" s="3670"/>
      <c r="AB85" s="3670"/>
      <c r="AC85" s="3670"/>
      <c r="AD85" s="3671"/>
    </row>
    <row r="86" spans="1:30" s="946" customFormat="1" ht="29.25" customHeight="1">
      <c r="A86" s="983"/>
      <c r="B86" s="3578"/>
      <c r="C86" s="3579"/>
      <c r="D86" s="3579"/>
      <c r="E86" s="3580"/>
      <c r="F86" s="3559"/>
      <c r="G86" s="3585"/>
      <c r="H86" s="3600"/>
      <c r="I86" s="3601"/>
      <c r="J86" s="3654"/>
      <c r="K86" s="3643"/>
      <c r="L86" s="3644"/>
      <c r="M86" s="3644"/>
      <c r="N86" s="3645"/>
      <c r="O86" s="1579"/>
      <c r="P86" s="3648" t="s">
        <v>995</v>
      </c>
      <c r="Q86" s="3649"/>
      <c r="R86" s="3650"/>
      <c r="S86" s="3651" t="s">
        <v>985</v>
      </c>
      <c r="T86" s="3649"/>
      <c r="U86" s="3650"/>
      <c r="V86" s="3651" t="s">
        <v>1129</v>
      </c>
      <c r="W86" s="3649"/>
      <c r="X86" s="1577"/>
      <c r="Y86" s="1577" t="s">
        <v>376</v>
      </c>
      <c r="Z86" s="1577"/>
      <c r="AA86" s="1577" t="s">
        <v>377</v>
      </c>
      <c r="AB86" s="1577"/>
      <c r="AC86" s="1577" t="s">
        <v>407</v>
      </c>
      <c r="AD86" s="1580"/>
    </row>
    <row r="87" spans="1:30" s="946" customFormat="1" ht="29.25" customHeight="1">
      <c r="A87" s="983"/>
      <c r="B87" s="3578"/>
      <c r="C87" s="3579"/>
      <c r="D87" s="3579"/>
      <c r="E87" s="3580"/>
      <c r="F87" s="1090"/>
      <c r="G87" s="3585"/>
      <c r="H87" s="3600"/>
      <c r="I87" s="3601"/>
      <c r="J87" s="3654"/>
      <c r="K87" s="3659"/>
      <c r="L87" s="3660"/>
      <c r="M87" s="3660"/>
      <c r="N87" s="3661"/>
      <c r="O87" s="3652" t="s">
        <v>1129</v>
      </c>
      <c r="P87" s="3646"/>
      <c r="Q87" s="1201"/>
      <c r="R87" s="1091" t="s">
        <v>376</v>
      </c>
      <c r="S87" s="1201"/>
      <c r="T87" s="1091" t="s">
        <v>377</v>
      </c>
      <c r="U87" s="3646" t="s">
        <v>630</v>
      </c>
      <c r="V87" s="3646"/>
      <c r="W87" s="3647"/>
      <c r="X87" s="3668" t="s">
        <v>631</v>
      </c>
      <c r="Y87" s="3668"/>
      <c r="Z87" s="3670"/>
      <c r="AA87" s="3670"/>
      <c r="AB87" s="3670"/>
      <c r="AC87" s="3670"/>
      <c r="AD87" s="3671"/>
    </row>
    <row r="88" spans="1:30" s="946" customFormat="1" ht="35.1" customHeight="1" thickBot="1">
      <c r="A88" s="984"/>
      <c r="B88" s="3581"/>
      <c r="C88" s="3597"/>
      <c r="D88" s="3597"/>
      <c r="E88" s="3583"/>
      <c r="F88" s="985"/>
      <c r="G88" s="3602"/>
      <c r="H88" s="3603"/>
      <c r="I88" s="3604"/>
      <c r="J88" s="3655"/>
      <c r="K88" s="3586"/>
      <c r="L88" s="3597"/>
      <c r="M88" s="3597"/>
      <c r="N88" s="3583"/>
      <c r="O88" s="1581"/>
      <c r="P88" s="3662" t="s">
        <v>995</v>
      </c>
      <c r="Q88" s="3663"/>
      <c r="R88" s="3664"/>
      <c r="S88" s="3665" t="s">
        <v>985</v>
      </c>
      <c r="T88" s="3666"/>
      <c r="U88" s="3667"/>
      <c r="V88" s="3665" t="s">
        <v>1129</v>
      </c>
      <c r="W88" s="3666"/>
      <c r="X88" s="1582"/>
      <c r="Y88" s="1582" t="s">
        <v>376</v>
      </c>
      <c r="Z88" s="1582"/>
      <c r="AA88" s="1582" t="s">
        <v>377</v>
      </c>
      <c r="AB88" s="1582"/>
      <c r="AC88" s="1582" t="s">
        <v>407</v>
      </c>
      <c r="AD88" s="1583"/>
    </row>
    <row r="89" spans="1:30" s="946" customFormat="1" ht="35.1" customHeight="1" thickBot="1">
      <c r="A89" s="1431" t="s">
        <v>1247</v>
      </c>
      <c r="B89" s="1205"/>
      <c r="C89" s="1205"/>
      <c r="D89" s="1205"/>
      <c r="E89" s="1205"/>
      <c r="F89" s="974"/>
      <c r="G89" s="1204"/>
      <c r="H89" s="1204"/>
      <c r="I89" s="1204"/>
      <c r="J89" s="999"/>
      <c r="K89" s="1204"/>
      <c r="L89" s="1204"/>
      <c r="M89" s="1204"/>
      <c r="N89" s="1204"/>
      <c r="O89" s="1204"/>
      <c r="P89" s="1206"/>
      <c r="Q89" s="1206"/>
      <c r="R89" s="1206"/>
      <c r="S89" s="1206"/>
      <c r="T89" s="1206"/>
      <c r="U89" s="1206"/>
      <c r="V89" s="1206"/>
      <c r="W89" s="1206"/>
      <c r="X89" s="1206"/>
      <c r="Y89" s="1206"/>
      <c r="Z89" s="1206"/>
      <c r="AA89" s="1206"/>
      <c r="AB89" s="1206"/>
      <c r="AC89" s="1205"/>
      <c r="AD89" s="1181"/>
    </row>
    <row r="90" spans="1:30" s="946" customFormat="1" ht="36.75" customHeight="1">
      <c r="A90" s="970"/>
      <c r="B90" s="3576" t="s">
        <v>634</v>
      </c>
      <c r="C90" s="3554"/>
      <c r="D90" s="3554"/>
      <c r="E90" s="3577"/>
      <c r="F90" s="972"/>
      <c r="G90" s="3637" t="s">
        <v>1246</v>
      </c>
      <c r="H90" s="3637"/>
      <c r="I90" s="3637"/>
      <c r="J90" s="3616" t="s">
        <v>30</v>
      </c>
      <c r="K90" s="3619"/>
      <c r="L90" s="3620"/>
      <c r="M90" s="3620"/>
      <c r="N90" s="3621"/>
      <c r="O90" s="3587" t="s">
        <v>1129</v>
      </c>
      <c r="P90" s="3588"/>
      <c r="Q90" s="3605"/>
      <c r="R90" s="3588" t="s">
        <v>376</v>
      </c>
      <c r="S90" s="3605"/>
      <c r="T90" s="3588" t="s">
        <v>377</v>
      </c>
      <c r="U90" s="3588" t="s">
        <v>630</v>
      </c>
      <c r="V90" s="3588"/>
      <c r="W90" s="3588"/>
      <c r="X90" s="3587" t="s">
        <v>631</v>
      </c>
      <c r="Y90" s="3591"/>
      <c r="Z90" s="3593"/>
      <c r="AA90" s="3593"/>
      <c r="AB90" s="3593"/>
      <c r="AC90" s="3593"/>
      <c r="AD90" s="3594"/>
    </row>
    <row r="91" spans="1:30" s="946" customFormat="1" ht="36.75" customHeight="1">
      <c r="A91" s="970"/>
      <c r="B91" s="3578"/>
      <c r="C91" s="3579"/>
      <c r="D91" s="3579"/>
      <c r="E91" s="3580"/>
      <c r="F91" s="3558"/>
      <c r="G91" s="3638"/>
      <c r="H91" s="3638"/>
      <c r="I91" s="3638"/>
      <c r="J91" s="3617"/>
      <c r="K91" s="3622"/>
      <c r="L91" s="3623"/>
      <c r="M91" s="3623"/>
      <c r="N91" s="3624"/>
      <c r="O91" s="3589"/>
      <c r="P91" s="3590"/>
      <c r="Q91" s="3606"/>
      <c r="R91" s="3590"/>
      <c r="S91" s="3606"/>
      <c r="T91" s="3590"/>
      <c r="U91" s="3590"/>
      <c r="V91" s="3590"/>
      <c r="W91" s="3590"/>
      <c r="X91" s="3589"/>
      <c r="Y91" s="3592"/>
      <c r="Z91" s="3595"/>
      <c r="AA91" s="3595"/>
      <c r="AB91" s="3595"/>
      <c r="AC91" s="3595"/>
      <c r="AD91" s="3596"/>
    </row>
    <row r="92" spans="1:30" s="946" customFormat="1" ht="36.75" customHeight="1">
      <c r="A92" s="970"/>
      <c r="B92" s="3578"/>
      <c r="C92" s="3579"/>
      <c r="D92" s="3579"/>
      <c r="E92" s="3580"/>
      <c r="F92" s="3559"/>
      <c r="G92" s="3638"/>
      <c r="H92" s="3638"/>
      <c r="I92" s="3638"/>
      <c r="J92" s="3617"/>
      <c r="K92" s="3622"/>
      <c r="L92" s="3623"/>
      <c r="M92" s="3623"/>
      <c r="N92" s="3624"/>
      <c r="O92" s="3560"/>
      <c r="P92" s="3562" t="s">
        <v>635</v>
      </c>
      <c r="Q92" s="3563"/>
      <c r="R92" s="3564"/>
      <c r="S92" s="3568" t="s">
        <v>985</v>
      </c>
      <c r="T92" s="3569"/>
      <c r="U92" s="3570"/>
      <c r="V92" s="3569" t="s">
        <v>1129</v>
      </c>
      <c r="W92" s="3569"/>
      <c r="X92" s="3569"/>
      <c r="Y92" s="3569" t="s">
        <v>376</v>
      </c>
      <c r="Z92" s="3569"/>
      <c r="AA92" s="3569" t="s">
        <v>377</v>
      </c>
      <c r="AB92" s="3569"/>
      <c r="AC92" s="3569" t="s">
        <v>129</v>
      </c>
      <c r="AD92" s="3574"/>
    </row>
    <row r="93" spans="1:30" s="946" customFormat="1" ht="36.75" customHeight="1" thickBot="1">
      <c r="A93" s="1006"/>
      <c r="B93" s="3581"/>
      <c r="C93" s="3582"/>
      <c r="D93" s="3582"/>
      <c r="E93" s="3583"/>
      <c r="F93" s="967"/>
      <c r="G93" s="3639"/>
      <c r="H93" s="3639"/>
      <c r="I93" s="3639"/>
      <c r="J93" s="3618"/>
      <c r="K93" s="3625"/>
      <c r="L93" s="3626"/>
      <c r="M93" s="3626"/>
      <c r="N93" s="3627"/>
      <c r="O93" s="3561"/>
      <c r="P93" s="3565"/>
      <c r="Q93" s="3566"/>
      <c r="R93" s="3567"/>
      <c r="S93" s="3571"/>
      <c r="T93" s="3572"/>
      <c r="U93" s="3573"/>
      <c r="V93" s="3572"/>
      <c r="W93" s="3572"/>
      <c r="X93" s="3572"/>
      <c r="Y93" s="3572"/>
      <c r="Z93" s="3572"/>
      <c r="AA93" s="3572"/>
      <c r="AB93" s="3572"/>
      <c r="AC93" s="3572"/>
      <c r="AD93" s="3575"/>
    </row>
    <row r="94" spans="1:30" s="946" customFormat="1" ht="35.1" customHeight="1" thickBot="1">
      <c r="A94" s="1005" t="s">
        <v>1134</v>
      </c>
      <c r="B94" s="1205"/>
      <c r="C94" s="1205"/>
      <c r="D94" s="1205"/>
      <c r="E94" s="1205"/>
      <c r="F94" s="974"/>
      <c r="G94" s="1204"/>
      <c r="H94" s="1204"/>
      <c r="I94" s="1204"/>
      <c r="J94" s="999"/>
      <c r="K94" s="1204"/>
      <c r="L94" s="1204"/>
      <c r="M94" s="1204"/>
      <c r="N94" s="1204"/>
      <c r="O94" s="1204"/>
      <c r="P94" s="1206"/>
      <c r="Q94" s="1206"/>
      <c r="R94" s="1206"/>
      <c r="S94" s="1206"/>
      <c r="T94" s="1206"/>
      <c r="U94" s="1206"/>
      <c r="V94" s="1206"/>
      <c r="W94" s="1206"/>
      <c r="X94" s="1206"/>
      <c r="Y94" s="1206"/>
      <c r="Z94" s="1206"/>
      <c r="AA94" s="1206"/>
      <c r="AB94" s="1206"/>
      <c r="AC94" s="1205"/>
      <c r="AD94" s="1181"/>
    </row>
    <row r="95" spans="1:30" s="946" customFormat="1" ht="15.75" customHeight="1">
      <c r="A95" s="970"/>
      <c r="B95" s="3576" t="s">
        <v>634</v>
      </c>
      <c r="C95" s="3554"/>
      <c r="D95" s="3554"/>
      <c r="E95" s="3577"/>
      <c r="F95" s="972"/>
      <c r="G95" s="3628" t="s">
        <v>1101</v>
      </c>
      <c r="H95" s="3629"/>
      <c r="I95" s="3629"/>
      <c r="J95" s="3629"/>
      <c r="K95" s="3629"/>
      <c r="L95" s="3629"/>
      <c r="M95" s="3629"/>
      <c r="N95" s="3630"/>
      <c r="O95" s="3587" t="s">
        <v>1129</v>
      </c>
      <c r="P95" s="3588"/>
      <c r="Q95" s="3605"/>
      <c r="R95" s="3588" t="s">
        <v>376</v>
      </c>
      <c r="S95" s="3605"/>
      <c r="T95" s="3588" t="s">
        <v>377</v>
      </c>
      <c r="U95" s="3588" t="s">
        <v>630</v>
      </c>
      <c r="V95" s="3588"/>
      <c r="W95" s="3588"/>
      <c r="X95" s="3587" t="s">
        <v>631</v>
      </c>
      <c r="Y95" s="3591"/>
      <c r="Z95" s="3593"/>
      <c r="AA95" s="3593"/>
      <c r="AB95" s="3593"/>
      <c r="AC95" s="3593"/>
      <c r="AD95" s="3594"/>
    </row>
    <row r="96" spans="1:30" s="946" customFormat="1" ht="18" customHeight="1">
      <c r="A96" s="970"/>
      <c r="B96" s="3578"/>
      <c r="C96" s="3579"/>
      <c r="D96" s="3579"/>
      <c r="E96" s="3580"/>
      <c r="F96" s="3558"/>
      <c r="G96" s="3631"/>
      <c r="H96" s="3632"/>
      <c r="I96" s="3632"/>
      <c r="J96" s="3632"/>
      <c r="K96" s="3632"/>
      <c r="L96" s="3632"/>
      <c r="M96" s="3632"/>
      <c r="N96" s="3633"/>
      <c r="O96" s="3589"/>
      <c r="P96" s="3590"/>
      <c r="Q96" s="3606"/>
      <c r="R96" s="3590"/>
      <c r="S96" s="3606"/>
      <c r="T96" s="3590"/>
      <c r="U96" s="3590"/>
      <c r="V96" s="3590"/>
      <c r="W96" s="3590"/>
      <c r="X96" s="3589"/>
      <c r="Y96" s="3592"/>
      <c r="Z96" s="3595"/>
      <c r="AA96" s="3595"/>
      <c r="AB96" s="3595"/>
      <c r="AC96" s="3595"/>
      <c r="AD96" s="3596"/>
    </row>
    <row r="97" spans="1:30" s="946" customFormat="1" ht="15.75" customHeight="1">
      <c r="A97" s="970"/>
      <c r="B97" s="3578"/>
      <c r="C97" s="3579"/>
      <c r="D97" s="3579"/>
      <c r="E97" s="3580"/>
      <c r="F97" s="3559"/>
      <c r="G97" s="3631"/>
      <c r="H97" s="3632"/>
      <c r="I97" s="3632"/>
      <c r="J97" s="3632"/>
      <c r="K97" s="3632"/>
      <c r="L97" s="3632"/>
      <c r="M97" s="3632"/>
      <c r="N97" s="3633"/>
      <c r="O97" s="3560"/>
      <c r="P97" s="3562" t="s">
        <v>635</v>
      </c>
      <c r="Q97" s="3563"/>
      <c r="R97" s="3564"/>
      <c r="S97" s="3568" t="s">
        <v>985</v>
      </c>
      <c r="T97" s="3569"/>
      <c r="U97" s="3570"/>
      <c r="V97" s="3569" t="s">
        <v>1129</v>
      </c>
      <c r="W97" s="3569"/>
      <c r="X97" s="3569"/>
      <c r="Y97" s="3569" t="s">
        <v>376</v>
      </c>
      <c r="Z97" s="3569"/>
      <c r="AA97" s="3569" t="s">
        <v>377</v>
      </c>
      <c r="AB97" s="3569"/>
      <c r="AC97" s="3569" t="s">
        <v>129</v>
      </c>
      <c r="AD97" s="3574"/>
    </row>
    <row r="98" spans="1:30" ht="18" customHeight="1" thickBot="1">
      <c r="A98" s="1006"/>
      <c r="B98" s="3581"/>
      <c r="C98" s="3597"/>
      <c r="D98" s="3597"/>
      <c r="E98" s="3583"/>
      <c r="F98" s="967"/>
      <c r="G98" s="3634"/>
      <c r="H98" s="3635"/>
      <c r="I98" s="3635"/>
      <c r="J98" s="3635"/>
      <c r="K98" s="3635"/>
      <c r="L98" s="3635"/>
      <c r="M98" s="3635"/>
      <c r="N98" s="3636"/>
      <c r="O98" s="3561"/>
      <c r="P98" s="3565"/>
      <c r="Q98" s="3566"/>
      <c r="R98" s="3567"/>
      <c r="S98" s="3571"/>
      <c r="T98" s="3572"/>
      <c r="U98" s="3573"/>
      <c r="V98" s="3572"/>
      <c r="W98" s="3572"/>
      <c r="X98" s="3572"/>
      <c r="Y98" s="3572"/>
      <c r="Z98" s="3572"/>
      <c r="AA98" s="3572"/>
      <c r="AB98" s="3572"/>
      <c r="AC98" s="3572"/>
      <c r="AD98" s="3575"/>
    </row>
    <row r="99" spans="1:30" ht="35.1" customHeight="1" thickBot="1">
      <c r="A99" s="1005" t="s">
        <v>1135</v>
      </c>
      <c r="B99" s="1205"/>
      <c r="C99" s="1205"/>
      <c r="D99" s="1205"/>
      <c r="E99" s="1205"/>
      <c r="F99" s="974"/>
      <c r="G99" s="1204"/>
      <c r="H99" s="1204"/>
      <c r="I99" s="1204"/>
      <c r="J99" s="999"/>
      <c r="K99" s="1204"/>
      <c r="L99" s="1204"/>
      <c r="M99" s="1204"/>
      <c r="N99" s="1204"/>
      <c r="O99" s="1204"/>
      <c r="P99" s="1206"/>
      <c r="Q99" s="1206"/>
      <c r="R99" s="1206"/>
      <c r="S99" s="1206"/>
      <c r="T99" s="1206"/>
      <c r="U99" s="1206"/>
      <c r="V99" s="1206"/>
      <c r="W99" s="1206"/>
      <c r="X99" s="1206"/>
      <c r="Y99" s="1206"/>
      <c r="Z99" s="1206"/>
      <c r="AA99" s="1206"/>
      <c r="AB99" s="1206"/>
      <c r="AC99" s="1205"/>
      <c r="AD99" s="1181"/>
    </row>
    <row r="100" spans="1:30" ht="18" customHeight="1">
      <c r="A100" s="952"/>
      <c r="B100" s="3576" t="s">
        <v>634</v>
      </c>
      <c r="C100" s="3554"/>
      <c r="D100" s="3554"/>
      <c r="E100" s="3577"/>
      <c r="F100" s="972"/>
      <c r="G100" s="3584" t="s">
        <v>996</v>
      </c>
      <c r="H100" s="3598"/>
      <c r="I100" s="3598"/>
      <c r="J100" s="3598"/>
      <c r="K100" s="3598"/>
      <c r="L100" s="3598"/>
      <c r="M100" s="3598"/>
      <c r="N100" s="3599"/>
      <c r="O100" s="3587" t="s">
        <v>1129</v>
      </c>
      <c r="P100" s="3588"/>
      <c r="Q100" s="3605"/>
      <c r="R100" s="3588" t="s">
        <v>376</v>
      </c>
      <c r="S100" s="3605"/>
      <c r="T100" s="3588" t="s">
        <v>377</v>
      </c>
      <c r="U100" s="3588" t="s">
        <v>630</v>
      </c>
      <c r="V100" s="3588"/>
      <c r="W100" s="3588"/>
      <c r="X100" s="3587" t="s">
        <v>631</v>
      </c>
      <c r="Y100" s="3591"/>
      <c r="Z100" s="3593"/>
      <c r="AA100" s="3593"/>
      <c r="AB100" s="3593"/>
      <c r="AC100" s="3593"/>
      <c r="AD100" s="3594"/>
    </row>
    <row r="101" spans="1:30" ht="13.5" customHeight="1">
      <c r="A101" s="952"/>
      <c r="B101" s="3578"/>
      <c r="C101" s="3579"/>
      <c r="D101" s="3579"/>
      <c r="E101" s="3580"/>
      <c r="F101" s="3558"/>
      <c r="G101" s="3585"/>
      <c r="H101" s="3600"/>
      <c r="I101" s="3600"/>
      <c r="J101" s="3600"/>
      <c r="K101" s="3600"/>
      <c r="L101" s="3600"/>
      <c r="M101" s="3600"/>
      <c r="N101" s="3601"/>
      <c r="O101" s="3589"/>
      <c r="P101" s="3590"/>
      <c r="Q101" s="3606"/>
      <c r="R101" s="3590"/>
      <c r="S101" s="3606"/>
      <c r="T101" s="3590"/>
      <c r="U101" s="3590"/>
      <c r="V101" s="3590"/>
      <c r="W101" s="3590"/>
      <c r="X101" s="3589"/>
      <c r="Y101" s="3592"/>
      <c r="Z101" s="3595"/>
      <c r="AA101" s="3595"/>
      <c r="AB101" s="3595"/>
      <c r="AC101" s="3595"/>
      <c r="AD101" s="3596"/>
    </row>
    <row r="102" spans="1:30" ht="13.5" customHeight="1">
      <c r="A102" s="952"/>
      <c r="B102" s="3578"/>
      <c r="C102" s="3579"/>
      <c r="D102" s="3579"/>
      <c r="E102" s="3580"/>
      <c r="F102" s="3559"/>
      <c r="G102" s="3585"/>
      <c r="H102" s="3600"/>
      <c r="I102" s="3600"/>
      <c r="J102" s="3600"/>
      <c r="K102" s="3600"/>
      <c r="L102" s="3600"/>
      <c r="M102" s="3600"/>
      <c r="N102" s="3601"/>
      <c r="O102" s="3560"/>
      <c r="P102" s="3562" t="s">
        <v>635</v>
      </c>
      <c r="Q102" s="3563"/>
      <c r="R102" s="3564"/>
      <c r="S102" s="3568" t="s">
        <v>985</v>
      </c>
      <c r="T102" s="3569"/>
      <c r="U102" s="3570"/>
      <c r="V102" s="3569" t="s">
        <v>1129</v>
      </c>
      <c r="W102" s="3569"/>
      <c r="X102" s="3569"/>
      <c r="Y102" s="3569" t="s">
        <v>376</v>
      </c>
      <c r="Z102" s="3569"/>
      <c r="AA102" s="3569" t="s">
        <v>377</v>
      </c>
      <c r="AB102" s="3569"/>
      <c r="AC102" s="3569" t="s">
        <v>129</v>
      </c>
      <c r="AD102" s="3574"/>
    </row>
    <row r="103" spans="1:30" ht="18" thickBot="1">
      <c r="A103" s="986"/>
      <c r="B103" s="3581"/>
      <c r="C103" s="3597"/>
      <c r="D103" s="3597"/>
      <c r="E103" s="3583"/>
      <c r="F103" s="967"/>
      <c r="G103" s="3602"/>
      <c r="H103" s="3603"/>
      <c r="I103" s="3603"/>
      <c r="J103" s="3603"/>
      <c r="K103" s="3603"/>
      <c r="L103" s="3603"/>
      <c r="M103" s="3603"/>
      <c r="N103" s="3604"/>
      <c r="O103" s="3561"/>
      <c r="P103" s="3565"/>
      <c r="Q103" s="3566"/>
      <c r="R103" s="3567"/>
      <c r="S103" s="3571"/>
      <c r="T103" s="3572"/>
      <c r="U103" s="3573"/>
      <c r="V103" s="3572"/>
      <c r="W103" s="3572"/>
      <c r="X103" s="3572"/>
      <c r="Y103" s="3572"/>
      <c r="Z103" s="3572"/>
      <c r="AA103" s="3572"/>
      <c r="AB103" s="3572"/>
      <c r="AC103" s="3572"/>
      <c r="AD103" s="3575"/>
    </row>
    <row r="104" spans="1:30" ht="35.1" customHeight="1" thickBot="1">
      <c r="A104" s="1207" t="s">
        <v>1707</v>
      </c>
      <c r="B104" s="1205"/>
      <c r="C104" s="1205"/>
      <c r="D104" s="1205"/>
      <c r="E104" s="1205"/>
      <c r="F104" s="974"/>
      <c r="G104" s="1204"/>
      <c r="H104" s="1204"/>
      <c r="I104" s="1204"/>
      <c r="J104" s="999"/>
      <c r="K104" s="1204"/>
      <c r="L104" s="1204"/>
      <c r="M104" s="1204"/>
      <c r="N104" s="1204"/>
      <c r="O104" s="1204"/>
      <c r="P104" s="1206"/>
      <c r="Q104" s="1206"/>
      <c r="R104" s="1206"/>
      <c r="S104" s="1206"/>
      <c r="T104" s="1206"/>
      <c r="U104" s="1206"/>
      <c r="V104" s="1206"/>
      <c r="W104" s="1206"/>
      <c r="X104" s="1206"/>
      <c r="Y104" s="1206"/>
      <c r="Z104" s="1206"/>
      <c r="AA104" s="1206"/>
      <c r="AB104" s="1206"/>
      <c r="AC104" s="1205"/>
      <c r="AD104" s="1181"/>
    </row>
    <row r="105" spans="1:30" ht="17.25" customHeight="1">
      <c r="A105" s="970"/>
      <c r="B105" s="3576" t="s">
        <v>634</v>
      </c>
      <c r="C105" s="3554"/>
      <c r="D105" s="3554"/>
      <c r="E105" s="3577"/>
      <c r="F105" s="972"/>
      <c r="G105" s="3584" t="s">
        <v>1255</v>
      </c>
      <c r="H105" s="3598"/>
      <c r="I105" s="3598"/>
      <c r="J105" s="3598"/>
      <c r="K105" s="3598"/>
      <c r="L105" s="3598"/>
      <c r="M105" s="3598"/>
      <c r="N105" s="3599"/>
      <c r="O105" s="3587" t="s">
        <v>1129</v>
      </c>
      <c r="P105" s="3588"/>
      <c r="Q105" s="3605"/>
      <c r="R105" s="3588" t="s">
        <v>376</v>
      </c>
      <c r="S105" s="3605"/>
      <c r="T105" s="3588" t="s">
        <v>377</v>
      </c>
      <c r="U105" s="3588" t="s">
        <v>630</v>
      </c>
      <c r="V105" s="3588"/>
      <c r="W105" s="3588"/>
      <c r="X105" s="3587" t="s">
        <v>631</v>
      </c>
      <c r="Y105" s="3591"/>
      <c r="Z105" s="3593"/>
      <c r="AA105" s="3593"/>
      <c r="AB105" s="3593"/>
      <c r="AC105" s="3593"/>
      <c r="AD105" s="3594"/>
    </row>
    <row r="106" spans="1:30" ht="17.25" customHeight="1">
      <c r="A106" s="970"/>
      <c r="B106" s="3578"/>
      <c r="C106" s="3579"/>
      <c r="D106" s="3579"/>
      <c r="E106" s="3580"/>
      <c r="F106" s="3558"/>
      <c r="G106" s="3585"/>
      <c r="H106" s="3600"/>
      <c r="I106" s="3600"/>
      <c r="J106" s="3600"/>
      <c r="K106" s="3600"/>
      <c r="L106" s="3600"/>
      <c r="M106" s="3600"/>
      <c r="N106" s="3601"/>
      <c r="O106" s="3589"/>
      <c r="P106" s="3590"/>
      <c r="Q106" s="3606"/>
      <c r="R106" s="3590"/>
      <c r="S106" s="3606"/>
      <c r="T106" s="3590"/>
      <c r="U106" s="3590"/>
      <c r="V106" s="3590"/>
      <c r="W106" s="3590"/>
      <c r="X106" s="3589"/>
      <c r="Y106" s="3592"/>
      <c r="Z106" s="3595"/>
      <c r="AA106" s="3595"/>
      <c r="AB106" s="3595"/>
      <c r="AC106" s="3595"/>
      <c r="AD106" s="3596"/>
    </row>
    <row r="107" spans="1:30" ht="17.25" customHeight="1">
      <c r="A107" s="970"/>
      <c r="B107" s="3578"/>
      <c r="C107" s="3579"/>
      <c r="D107" s="3579"/>
      <c r="E107" s="3580"/>
      <c r="F107" s="3559"/>
      <c r="G107" s="3585"/>
      <c r="H107" s="3600"/>
      <c r="I107" s="3600"/>
      <c r="J107" s="3600"/>
      <c r="K107" s="3600"/>
      <c r="L107" s="3600"/>
      <c r="M107" s="3600"/>
      <c r="N107" s="3601"/>
      <c r="O107" s="3560"/>
      <c r="P107" s="3562" t="s">
        <v>635</v>
      </c>
      <c r="Q107" s="3563"/>
      <c r="R107" s="3564"/>
      <c r="S107" s="3568" t="s">
        <v>985</v>
      </c>
      <c r="T107" s="3569"/>
      <c r="U107" s="3570"/>
      <c r="V107" s="3569" t="s">
        <v>1129</v>
      </c>
      <c r="W107" s="3569"/>
      <c r="X107" s="3569"/>
      <c r="Y107" s="3569" t="s">
        <v>376</v>
      </c>
      <c r="Z107" s="3569"/>
      <c r="AA107" s="3569" t="s">
        <v>377</v>
      </c>
      <c r="AB107" s="3569"/>
      <c r="AC107" s="3569" t="s">
        <v>129</v>
      </c>
      <c r="AD107" s="3574"/>
    </row>
    <row r="108" spans="1:30" ht="18" thickBot="1">
      <c r="A108" s="1006"/>
      <c r="B108" s="3581"/>
      <c r="C108" s="3597"/>
      <c r="D108" s="3597"/>
      <c r="E108" s="3583"/>
      <c r="F108" s="967"/>
      <c r="G108" s="3602"/>
      <c r="H108" s="3603"/>
      <c r="I108" s="3603"/>
      <c r="J108" s="3603"/>
      <c r="K108" s="3603"/>
      <c r="L108" s="3603"/>
      <c r="M108" s="3603"/>
      <c r="N108" s="3604"/>
      <c r="O108" s="3561"/>
      <c r="P108" s="3565"/>
      <c r="Q108" s="3566"/>
      <c r="R108" s="3567"/>
      <c r="S108" s="3571"/>
      <c r="T108" s="3572"/>
      <c r="U108" s="3573"/>
      <c r="V108" s="3572"/>
      <c r="W108" s="3572"/>
      <c r="X108" s="3572"/>
      <c r="Y108" s="3572"/>
      <c r="Z108" s="3572"/>
      <c r="AA108" s="3572"/>
      <c r="AB108" s="3572"/>
      <c r="AC108" s="3572"/>
      <c r="AD108" s="3575"/>
    </row>
    <row r="109" spans="1:30" ht="35.1" customHeight="1" thickBot="1">
      <c r="A109" s="1005" t="s">
        <v>1708</v>
      </c>
      <c r="B109" s="1205"/>
      <c r="C109" s="1205"/>
      <c r="D109" s="1205"/>
      <c r="E109" s="1205"/>
      <c r="F109" s="974"/>
      <c r="G109" s="1204"/>
      <c r="H109" s="1204"/>
      <c r="I109" s="1204"/>
      <c r="J109" s="999"/>
      <c r="K109" s="1204"/>
      <c r="L109" s="1204"/>
      <c r="M109" s="1204"/>
      <c r="N109" s="1204"/>
      <c r="O109" s="1204"/>
      <c r="P109" s="1206"/>
      <c r="Q109" s="1206"/>
      <c r="R109" s="1206"/>
      <c r="S109" s="1206"/>
      <c r="T109" s="1206"/>
      <c r="U109" s="1206"/>
      <c r="V109" s="1206"/>
      <c r="W109" s="1206"/>
      <c r="X109" s="1206"/>
      <c r="Y109" s="1206"/>
      <c r="Z109" s="1206"/>
      <c r="AA109" s="1206"/>
      <c r="AB109" s="1206"/>
      <c r="AC109" s="1205"/>
      <c r="AD109" s="1181"/>
    </row>
    <row r="110" spans="1:30" ht="17.25" customHeight="1">
      <c r="A110" s="970"/>
      <c r="B110" s="3576" t="s">
        <v>634</v>
      </c>
      <c r="C110" s="3554"/>
      <c r="D110" s="3554"/>
      <c r="E110" s="3577"/>
      <c r="F110" s="972"/>
      <c r="G110" s="3584" t="s">
        <v>1099</v>
      </c>
      <c r="H110" s="3598"/>
      <c r="I110" s="3599"/>
      <c r="J110" s="3616" t="s">
        <v>30</v>
      </c>
      <c r="K110" s="3584"/>
      <c r="L110" s="3598"/>
      <c r="M110" s="3598"/>
      <c r="N110" s="3599"/>
      <c r="O110" s="3587" t="s">
        <v>1129</v>
      </c>
      <c r="P110" s="3588"/>
      <c r="Q110" s="3605"/>
      <c r="R110" s="3588" t="s">
        <v>376</v>
      </c>
      <c r="S110" s="3605"/>
      <c r="T110" s="3588" t="s">
        <v>377</v>
      </c>
      <c r="U110" s="3588" t="s">
        <v>630</v>
      </c>
      <c r="V110" s="3588"/>
      <c r="W110" s="3588"/>
      <c r="X110" s="3587" t="s">
        <v>631</v>
      </c>
      <c r="Y110" s="3591"/>
      <c r="Z110" s="3593"/>
      <c r="AA110" s="3593"/>
      <c r="AB110" s="3593"/>
      <c r="AC110" s="3593"/>
      <c r="AD110" s="3594"/>
    </row>
    <row r="111" spans="1:30" ht="17.25" customHeight="1">
      <c r="A111" s="970"/>
      <c r="B111" s="3578"/>
      <c r="C111" s="3579"/>
      <c r="D111" s="3579"/>
      <c r="E111" s="3580"/>
      <c r="F111" s="3558"/>
      <c r="G111" s="3585"/>
      <c r="H111" s="3600"/>
      <c r="I111" s="3601"/>
      <c r="J111" s="3617"/>
      <c r="K111" s="3585"/>
      <c r="L111" s="3600"/>
      <c r="M111" s="3600"/>
      <c r="N111" s="3601"/>
      <c r="O111" s="3589"/>
      <c r="P111" s="3590"/>
      <c r="Q111" s="3606"/>
      <c r="R111" s="3590"/>
      <c r="S111" s="3606"/>
      <c r="T111" s="3590"/>
      <c r="U111" s="3590"/>
      <c r="V111" s="3590"/>
      <c r="W111" s="3590"/>
      <c r="X111" s="3589"/>
      <c r="Y111" s="3592"/>
      <c r="Z111" s="3595"/>
      <c r="AA111" s="3595"/>
      <c r="AB111" s="3595"/>
      <c r="AC111" s="3595"/>
      <c r="AD111" s="3596"/>
    </row>
    <row r="112" spans="1:30" ht="17.25" customHeight="1">
      <c r="A112" s="970"/>
      <c r="B112" s="3578"/>
      <c r="C112" s="3579"/>
      <c r="D112" s="3579"/>
      <c r="E112" s="3580"/>
      <c r="F112" s="3559"/>
      <c r="G112" s="3585"/>
      <c r="H112" s="3600"/>
      <c r="I112" s="3601"/>
      <c r="J112" s="3617"/>
      <c r="K112" s="3585"/>
      <c r="L112" s="3600"/>
      <c r="M112" s="3600"/>
      <c r="N112" s="3601"/>
      <c r="O112" s="3560"/>
      <c r="P112" s="3562" t="s">
        <v>635</v>
      </c>
      <c r="Q112" s="3563"/>
      <c r="R112" s="3564"/>
      <c r="S112" s="3568" t="s">
        <v>985</v>
      </c>
      <c r="T112" s="3569"/>
      <c r="U112" s="3570"/>
      <c r="V112" s="3569" t="s">
        <v>1129</v>
      </c>
      <c r="W112" s="3569"/>
      <c r="X112" s="3569"/>
      <c r="Y112" s="3569" t="s">
        <v>376</v>
      </c>
      <c r="Z112" s="3569"/>
      <c r="AA112" s="3569" t="s">
        <v>377</v>
      </c>
      <c r="AB112" s="3569"/>
      <c r="AC112" s="3569" t="s">
        <v>129</v>
      </c>
      <c r="AD112" s="3574"/>
    </row>
    <row r="113" spans="1:30" ht="18" thickBot="1">
      <c r="A113" s="1006"/>
      <c r="B113" s="3581"/>
      <c r="C113" s="3597"/>
      <c r="D113" s="3597"/>
      <c r="E113" s="3583"/>
      <c r="F113" s="967"/>
      <c r="G113" s="3602"/>
      <c r="H113" s="3603"/>
      <c r="I113" s="3604"/>
      <c r="J113" s="3618"/>
      <c r="K113" s="3602"/>
      <c r="L113" s="3603"/>
      <c r="M113" s="3603"/>
      <c r="N113" s="3604"/>
      <c r="O113" s="3561"/>
      <c r="P113" s="3565"/>
      <c r="Q113" s="3566"/>
      <c r="R113" s="3567"/>
      <c r="S113" s="3571"/>
      <c r="T113" s="3572"/>
      <c r="U113" s="3573"/>
      <c r="V113" s="3572"/>
      <c r="W113" s="3572"/>
      <c r="X113" s="3572"/>
      <c r="Y113" s="3572"/>
      <c r="Z113" s="3572"/>
      <c r="AA113" s="3572"/>
      <c r="AB113" s="3572"/>
      <c r="AC113" s="3572"/>
      <c r="AD113" s="3575"/>
    </row>
    <row r="114" spans="1:30" ht="35.1" customHeight="1" thickBot="1">
      <c r="A114" s="1005" t="s">
        <v>1709</v>
      </c>
      <c r="B114" s="1205"/>
      <c r="C114" s="1205"/>
      <c r="D114" s="1205"/>
      <c r="E114" s="1205"/>
      <c r="F114" s="974"/>
      <c r="G114" s="1204"/>
      <c r="H114" s="1204"/>
      <c r="I114" s="1204"/>
      <c r="J114" s="999"/>
      <c r="K114" s="1204"/>
      <c r="L114" s="1204"/>
      <c r="M114" s="1204"/>
      <c r="N114" s="1204"/>
      <c r="O114" s="1204"/>
      <c r="P114" s="1206"/>
      <c r="Q114" s="1206"/>
      <c r="R114" s="1206"/>
      <c r="S114" s="1206"/>
      <c r="T114" s="1206"/>
      <c r="U114" s="1206"/>
      <c r="V114" s="1206"/>
      <c r="W114" s="1206"/>
      <c r="X114" s="1206"/>
      <c r="Y114" s="1206"/>
      <c r="Z114" s="1206"/>
      <c r="AA114" s="1206"/>
      <c r="AB114" s="1206"/>
      <c r="AC114" s="1205"/>
      <c r="AD114" s="1181"/>
    </row>
    <row r="115" spans="1:30" ht="17.25" customHeight="1">
      <c r="A115" s="970"/>
      <c r="B115" s="3576" t="s">
        <v>634</v>
      </c>
      <c r="C115" s="3554"/>
      <c r="D115" s="3554"/>
      <c r="E115" s="3577"/>
      <c r="F115" s="972"/>
      <c r="G115" s="3607" t="s">
        <v>1105</v>
      </c>
      <c r="H115" s="3608"/>
      <c r="I115" s="3608"/>
      <c r="J115" s="3608"/>
      <c r="K115" s="3608"/>
      <c r="L115" s="3608"/>
      <c r="M115" s="3608"/>
      <c r="N115" s="3609"/>
      <c r="O115" s="3587" t="s">
        <v>1129</v>
      </c>
      <c r="P115" s="3588"/>
      <c r="Q115" s="3605"/>
      <c r="R115" s="3588" t="s">
        <v>376</v>
      </c>
      <c r="S115" s="3605"/>
      <c r="T115" s="3588" t="s">
        <v>377</v>
      </c>
      <c r="U115" s="3588" t="s">
        <v>630</v>
      </c>
      <c r="V115" s="3588"/>
      <c r="W115" s="3588"/>
      <c r="X115" s="3587" t="s">
        <v>631</v>
      </c>
      <c r="Y115" s="3591"/>
      <c r="Z115" s="3593"/>
      <c r="AA115" s="3593"/>
      <c r="AB115" s="3593"/>
      <c r="AC115" s="3593"/>
      <c r="AD115" s="3594"/>
    </row>
    <row r="116" spans="1:30" ht="17.25" customHeight="1">
      <c r="A116" s="970"/>
      <c r="B116" s="3578"/>
      <c r="C116" s="3579"/>
      <c r="D116" s="3579"/>
      <c r="E116" s="3580"/>
      <c r="F116" s="3558"/>
      <c r="G116" s="3610"/>
      <c r="H116" s="3611"/>
      <c r="I116" s="3611"/>
      <c r="J116" s="3611"/>
      <c r="K116" s="3611"/>
      <c r="L116" s="3611"/>
      <c r="M116" s="3611"/>
      <c r="N116" s="3612"/>
      <c r="O116" s="3589"/>
      <c r="P116" s="3590"/>
      <c r="Q116" s="3606"/>
      <c r="R116" s="3590"/>
      <c r="S116" s="3606"/>
      <c r="T116" s="3590"/>
      <c r="U116" s="3590"/>
      <c r="V116" s="3590"/>
      <c r="W116" s="3590"/>
      <c r="X116" s="3589"/>
      <c r="Y116" s="3592"/>
      <c r="Z116" s="3595"/>
      <c r="AA116" s="3595"/>
      <c r="AB116" s="3595"/>
      <c r="AC116" s="3595"/>
      <c r="AD116" s="3596"/>
    </row>
    <row r="117" spans="1:30" ht="17.25" customHeight="1">
      <c r="A117" s="970"/>
      <c r="B117" s="3578"/>
      <c r="C117" s="3579"/>
      <c r="D117" s="3579"/>
      <c r="E117" s="3580"/>
      <c r="F117" s="3559"/>
      <c r="G117" s="3610"/>
      <c r="H117" s="3611"/>
      <c r="I117" s="3611"/>
      <c r="J117" s="3611"/>
      <c r="K117" s="3611"/>
      <c r="L117" s="3611"/>
      <c r="M117" s="3611"/>
      <c r="N117" s="3612"/>
      <c r="O117" s="3560"/>
      <c r="P117" s="3562" t="s">
        <v>635</v>
      </c>
      <c r="Q117" s="3563"/>
      <c r="R117" s="3564"/>
      <c r="S117" s="3568" t="s">
        <v>985</v>
      </c>
      <c r="T117" s="3569"/>
      <c r="U117" s="3570"/>
      <c r="V117" s="3569" t="s">
        <v>1129</v>
      </c>
      <c r="W117" s="3569"/>
      <c r="X117" s="3569"/>
      <c r="Y117" s="3569" t="s">
        <v>376</v>
      </c>
      <c r="Z117" s="3569"/>
      <c r="AA117" s="3569" t="s">
        <v>377</v>
      </c>
      <c r="AB117" s="3569"/>
      <c r="AC117" s="3569" t="s">
        <v>129</v>
      </c>
      <c r="AD117" s="3574"/>
    </row>
    <row r="118" spans="1:30" ht="18" thickBot="1">
      <c r="A118" s="1006"/>
      <c r="B118" s="3581"/>
      <c r="C118" s="3597"/>
      <c r="D118" s="3597"/>
      <c r="E118" s="3583"/>
      <c r="F118" s="967"/>
      <c r="G118" s="3613"/>
      <c r="H118" s="3614"/>
      <c r="I118" s="3614"/>
      <c r="J118" s="3614"/>
      <c r="K118" s="3614"/>
      <c r="L118" s="3614"/>
      <c r="M118" s="3614"/>
      <c r="N118" s="3615"/>
      <c r="O118" s="3561"/>
      <c r="P118" s="3565"/>
      <c r="Q118" s="3566"/>
      <c r="R118" s="3567"/>
      <c r="S118" s="3571"/>
      <c r="T118" s="3572"/>
      <c r="U118" s="3573"/>
      <c r="V118" s="3572"/>
      <c r="W118" s="3572"/>
      <c r="X118" s="3572"/>
      <c r="Y118" s="3572"/>
      <c r="Z118" s="3572"/>
      <c r="AA118" s="3572"/>
      <c r="AB118" s="3572"/>
      <c r="AC118" s="3572"/>
      <c r="AD118" s="3575"/>
    </row>
    <row r="119" spans="1:30" ht="35.1" customHeight="1" thickBot="1">
      <c r="A119" s="1005" t="s">
        <v>1710</v>
      </c>
      <c r="B119" s="1205"/>
      <c r="C119" s="1205"/>
      <c r="D119" s="1205"/>
      <c r="E119" s="1205"/>
      <c r="F119" s="974"/>
      <c r="G119" s="1204"/>
      <c r="H119" s="1204"/>
      <c r="I119" s="1204"/>
      <c r="J119" s="999"/>
      <c r="K119" s="1204"/>
      <c r="L119" s="1204"/>
      <c r="M119" s="1204"/>
      <c r="N119" s="1204"/>
      <c r="O119" s="1204"/>
      <c r="P119" s="1206"/>
      <c r="Q119" s="1206"/>
      <c r="R119" s="1206"/>
      <c r="S119" s="1206"/>
      <c r="T119" s="1206"/>
      <c r="U119" s="1206"/>
      <c r="V119" s="1206"/>
      <c r="W119" s="1206"/>
      <c r="X119" s="1206"/>
      <c r="Y119" s="1206"/>
      <c r="Z119" s="1206"/>
      <c r="AA119" s="1206"/>
      <c r="AB119" s="1206"/>
      <c r="AC119" s="1205"/>
      <c r="AD119" s="1181"/>
    </row>
    <row r="120" spans="1:30" ht="17.25" customHeight="1">
      <c r="A120" s="970"/>
      <c r="B120" s="3576" t="s">
        <v>634</v>
      </c>
      <c r="C120" s="3554"/>
      <c r="D120" s="3554"/>
      <c r="E120" s="3577"/>
      <c r="F120" s="972"/>
      <c r="G120" s="3584" t="s">
        <v>1100</v>
      </c>
      <c r="H120" s="3598"/>
      <c r="I120" s="3598"/>
      <c r="J120" s="3598"/>
      <c r="K120" s="3598"/>
      <c r="L120" s="3598"/>
      <c r="M120" s="3598"/>
      <c r="N120" s="3599"/>
      <c r="O120" s="3587" t="s">
        <v>1129</v>
      </c>
      <c r="P120" s="3588"/>
      <c r="Q120" s="3605"/>
      <c r="R120" s="3588" t="s">
        <v>376</v>
      </c>
      <c r="S120" s="3605"/>
      <c r="T120" s="3588" t="s">
        <v>377</v>
      </c>
      <c r="U120" s="3588" t="s">
        <v>630</v>
      </c>
      <c r="V120" s="3588"/>
      <c r="W120" s="3588"/>
      <c r="X120" s="3587" t="s">
        <v>631</v>
      </c>
      <c r="Y120" s="3591"/>
      <c r="Z120" s="3593"/>
      <c r="AA120" s="3593"/>
      <c r="AB120" s="3593"/>
      <c r="AC120" s="3593"/>
      <c r="AD120" s="3594"/>
    </row>
    <row r="121" spans="1:30" ht="17.25" customHeight="1">
      <c r="A121" s="970"/>
      <c r="B121" s="3578"/>
      <c r="C121" s="3579"/>
      <c r="D121" s="3579"/>
      <c r="E121" s="3580"/>
      <c r="F121" s="3558"/>
      <c r="G121" s="3585"/>
      <c r="H121" s="3600"/>
      <c r="I121" s="3600"/>
      <c r="J121" s="3600"/>
      <c r="K121" s="3600"/>
      <c r="L121" s="3600"/>
      <c r="M121" s="3600"/>
      <c r="N121" s="3601"/>
      <c r="O121" s="3589"/>
      <c r="P121" s="3590"/>
      <c r="Q121" s="3606"/>
      <c r="R121" s="3590"/>
      <c r="S121" s="3606"/>
      <c r="T121" s="3590"/>
      <c r="U121" s="3590"/>
      <c r="V121" s="3590"/>
      <c r="W121" s="3590"/>
      <c r="X121" s="3589"/>
      <c r="Y121" s="3592"/>
      <c r="Z121" s="3595"/>
      <c r="AA121" s="3595"/>
      <c r="AB121" s="3595"/>
      <c r="AC121" s="3595"/>
      <c r="AD121" s="3596"/>
    </row>
    <row r="122" spans="1:30" ht="17.25" customHeight="1">
      <c r="A122" s="970"/>
      <c r="B122" s="3578"/>
      <c r="C122" s="3579"/>
      <c r="D122" s="3579"/>
      <c r="E122" s="3580"/>
      <c r="F122" s="3559"/>
      <c r="G122" s="3585"/>
      <c r="H122" s="3600"/>
      <c r="I122" s="3600"/>
      <c r="J122" s="3600"/>
      <c r="K122" s="3600"/>
      <c r="L122" s="3600"/>
      <c r="M122" s="3600"/>
      <c r="N122" s="3601"/>
      <c r="O122" s="3560"/>
      <c r="P122" s="3562" t="s">
        <v>635</v>
      </c>
      <c r="Q122" s="3563"/>
      <c r="R122" s="3564"/>
      <c r="S122" s="3568" t="s">
        <v>985</v>
      </c>
      <c r="T122" s="3569"/>
      <c r="U122" s="3570"/>
      <c r="V122" s="3569" t="s">
        <v>1129</v>
      </c>
      <c r="W122" s="3569"/>
      <c r="X122" s="3569"/>
      <c r="Y122" s="3569" t="s">
        <v>376</v>
      </c>
      <c r="Z122" s="3569"/>
      <c r="AA122" s="3569" t="s">
        <v>377</v>
      </c>
      <c r="AB122" s="3569"/>
      <c r="AC122" s="3569" t="s">
        <v>129</v>
      </c>
      <c r="AD122" s="3574"/>
    </row>
    <row r="123" spans="1:30" ht="18" thickBot="1">
      <c r="A123" s="1006"/>
      <c r="B123" s="3581"/>
      <c r="C123" s="3597"/>
      <c r="D123" s="3597"/>
      <c r="E123" s="3583"/>
      <c r="F123" s="967"/>
      <c r="G123" s="3602"/>
      <c r="H123" s="3603"/>
      <c r="I123" s="3603"/>
      <c r="J123" s="3603"/>
      <c r="K123" s="3603"/>
      <c r="L123" s="3603"/>
      <c r="M123" s="3603"/>
      <c r="N123" s="3604"/>
      <c r="O123" s="3561"/>
      <c r="P123" s="3565"/>
      <c r="Q123" s="3566"/>
      <c r="R123" s="3567"/>
      <c r="S123" s="3571"/>
      <c r="T123" s="3572"/>
      <c r="U123" s="3573"/>
      <c r="V123" s="3572"/>
      <c r="W123" s="3572"/>
      <c r="X123" s="3572"/>
      <c r="Y123" s="3572"/>
      <c r="Z123" s="3572"/>
      <c r="AA123" s="3572"/>
      <c r="AB123" s="3572"/>
      <c r="AC123" s="3572"/>
      <c r="AD123" s="3575"/>
    </row>
    <row r="124" spans="1:30" ht="35.1" customHeight="1" thickBot="1">
      <c r="A124" s="1005" t="s">
        <v>1711</v>
      </c>
      <c r="B124" s="1227"/>
      <c r="C124" s="1227"/>
      <c r="D124" s="1227"/>
      <c r="E124" s="1227"/>
      <c r="F124" s="974"/>
      <c r="G124" s="1228"/>
      <c r="H124" s="1228"/>
      <c r="I124" s="1228"/>
      <c r="J124" s="999"/>
      <c r="K124" s="1228"/>
      <c r="L124" s="1228"/>
      <c r="M124" s="1228"/>
      <c r="N124" s="1228"/>
      <c r="O124" s="1224"/>
      <c r="P124" s="1225"/>
      <c r="Q124" s="1225"/>
      <c r="R124" s="1225"/>
      <c r="S124" s="1225"/>
      <c r="T124" s="1225"/>
      <c r="U124" s="1225"/>
      <c r="V124" s="1225"/>
      <c r="W124" s="1225"/>
      <c r="X124" s="1225"/>
      <c r="Y124" s="1225"/>
      <c r="Z124" s="1225"/>
      <c r="AA124" s="1225"/>
      <c r="AB124" s="1225"/>
      <c r="AC124" s="1223"/>
      <c r="AD124" s="1226"/>
    </row>
    <row r="125" spans="1:30" ht="18" customHeight="1">
      <c r="A125" s="970"/>
      <c r="B125" s="3576" t="s">
        <v>634</v>
      </c>
      <c r="C125" s="3554"/>
      <c r="D125" s="3554"/>
      <c r="E125" s="3577"/>
      <c r="F125" s="972"/>
      <c r="G125" s="3584" t="s">
        <v>1111</v>
      </c>
      <c r="H125" s="3598"/>
      <c r="I125" s="3598"/>
      <c r="J125" s="3598"/>
      <c r="K125" s="3598"/>
      <c r="L125" s="3598"/>
      <c r="M125" s="3598"/>
      <c r="N125" s="3599"/>
      <c r="O125" s="3587" t="s">
        <v>1129</v>
      </c>
      <c r="P125" s="3588"/>
      <c r="Q125" s="3605"/>
      <c r="R125" s="3588" t="s">
        <v>376</v>
      </c>
      <c r="S125" s="3605"/>
      <c r="T125" s="3588" t="s">
        <v>377</v>
      </c>
      <c r="U125" s="3588" t="s">
        <v>630</v>
      </c>
      <c r="V125" s="3588"/>
      <c r="W125" s="3588"/>
      <c r="X125" s="3587" t="s">
        <v>631</v>
      </c>
      <c r="Y125" s="3591"/>
      <c r="Z125" s="3593"/>
      <c r="AA125" s="3593"/>
      <c r="AB125" s="3593"/>
      <c r="AC125" s="3593"/>
      <c r="AD125" s="3594"/>
    </row>
    <row r="126" spans="1:30" ht="17.25">
      <c r="A126" s="970"/>
      <c r="B126" s="3578"/>
      <c r="C126" s="3579"/>
      <c r="D126" s="3579"/>
      <c r="E126" s="3580"/>
      <c r="F126" s="3558"/>
      <c r="G126" s="3585"/>
      <c r="H126" s="3600"/>
      <c r="I126" s="3600"/>
      <c r="J126" s="3600"/>
      <c r="K126" s="3600"/>
      <c r="L126" s="3600"/>
      <c r="M126" s="3600"/>
      <c r="N126" s="3601"/>
      <c r="O126" s="3589"/>
      <c r="P126" s="3590"/>
      <c r="Q126" s="3606"/>
      <c r="R126" s="3590"/>
      <c r="S126" s="3606"/>
      <c r="T126" s="3590"/>
      <c r="U126" s="3590"/>
      <c r="V126" s="3590"/>
      <c r="W126" s="3590"/>
      <c r="X126" s="3589"/>
      <c r="Y126" s="3592"/>
      <c r="Z126" s="3595"/>
      <c r="AA126" s="3595"/>
      <c r="AB126" s="3595"/>
      <c r="AC126" s="3595"/>
      <c r="AD126" s="3596"/>
    </row>
    <row r="127" spans="1:30" ht="17.25" customHeight="1">
      <c r="A127" s="970"/>
      <c r="B127" s="3578"/>
      <c r="C127" s="3579"/>
      <c r="D127" s="3579"/>
      <c r="E127" s="3580"/>
      <c r="F127" s="3559"/>
      <c r="G127" s="3585"/>
      <c r="H127" s="3600"/>
      <c r="I127" s="3600"/>
      <c r="J127" s="3600"/>
      <c r="K127" s="3600"/>
      <c r="L127" s="3600"/>
      <c r="M127" s="3600"/>
      <c r="N127" s="3601"/>
      <c r="O127" s="3560"/>
      <c r="P127" s="3562" t="s">
        <v>635</v>
      </c>
      <c r="Q127" s="3563"/>
      <c r="R127" s="3564"/>
      <c r="S127" s="3568" t="s">
        <v>985</v>
      </c>
      <c r="T127" s="3569"/>
      <c r="U127" s="3570"/>
      <c r="V127" s="3569" t="s">
        <v>1129</v>
      </c>
      <c r="W127" s="3569"/>
      <c r="X127" s="3569"/>
      <c r="Y127" s="3569" t="s">
        <v>376</v>
      </c>
      <c r="Z127" s="3569"/>
      <c r="AA127" s="3569" t="s">
        <v>377</v>
      </c>
      <c r="AB127" s="3569"/>
      <c r="AC127" s="3569" t="s">
        <v>129</v>
      </c>
      <c r="AD127" s="3574"/>
    </row>
    <row r="128" spans="1:30" ht="18" thickBot="1">
      <c r="A128" s="1006"/>
      <c r="B128" s="3581"/>
      <c r="C128" s="3582"/>
      <c r="D128" s="3582"/>
      <c r="E128" s="3583"/>
      <c r="F128" s="967"/>
      <c r="G128" s="3602"/>
      <c r="H128" s="3760"/>
      <c r="I128" s="3760"/>
      <c r="J128" s="3760"/>
      <c r="K128" s="3760"/>
      <c r="L128" s="3760"/>
      <c r="M128" s="3760"/>
      <c r="N128" s="3604"/>
      <c r="O128" s="3561"/>
      <c r="P128" s="3565"/>
      <c r="Q128" s="3566"/>
      <c r="R128" s="3567"/>
      <c r="S128" s="3571"/>
      <c r="T128" s="3572"/>
      <c r="U128" s="3573"/>
      <c r="V128" s="3572"/>
      <c r="W128" s="3572"/>
      <c r="X128" s="3572"/>
      <c r="Y128" s="3572"/>
      <c r="Z128" s="3572"/>
      <c r="AA128" s="3572"/>
      <c r="AB128" s="3572"/>
      <c r="AC128" s="3572"/>
      <c r="AD128" s="3575"/>
    </row>
    <row r="129" spans="1:1" ht="17.25">
      <c r="A129" s="976"/>
    </row>
    <row r="130" spans="1:1" ht="17.25">
      <c r="A130" s="945" t="s">
        <v>653</v>
      </c>
    </row>
    <row r="131" spans="1:1" ht="17.25">
      <c r="A131" s="976" t="s">
        <v>654</v>
      </c>
    </row>
  </sheetData>
  <mergeCells count="535">
    <mergeCell ref="Z125:AD126"/>
    <mergeCell ref="F126:F127"/>
    <mergeCell ref="O127:O128"/>
    <mergeCell ref="P127:R128"/>
    <mergeCell ref="S127:U128"/>
    <mergeCell ref="V127:W128"/>
    <mergeCell ref="X127:X128"/>
    <mergeCell ref="Y127:Y128"/>
    <mergeCell ref="Z127:Z128"/>
    <mergeCell ref="AA127:AA128"/>
    <mergeCell ref="AB127:AB128"/>
    <mergeCell ref="AC127:AC128"/>
    <mergeCell ref="AD127:AD128"/>
    <mergeCell ref="B125:E128"/>
    <mergeCell ref="G125:N128"/>
    <mergeCell ref="O125:P126"/>
    <mergeCell ref="Q125:Q126"/>
    <mergeCell ref="R125:R126"/>
    <mergeCell ref="S125:S126"/>
    <mergeCell ref="T125:T126"/>
    <mergeCell ref="U125:W126"/>
    <mergeCell ref="X125:Y126"/>
    <mergeCell ref="Z10:AD11"/>
    <mergeCell ref="A2:AD2"/>
    <mergeCell ref="A4:D4"/>
    <mergeCell ref="E4:K4"/>
    <mergeCell ref="L4:O4"/>
    <mergeCell ref="P4:U4"/>
    <mergeCell ref="V4:W4"/>
    <mergeCell ref="X4:AD4"/>
    <mergeCell ref="B7:E8"/>
    <mergeCell ref="F7:J7"/>
    <mergeCell ref="K7:AD7"/>
    <mergeCell ref="F8:J8"/>
    <mergeCell ref="K8:AD8"/>
    <mergeCell ref="C11:C12"/>
    <mergeCell ref="O12:O13"/>
    <mergeCell ref="P12:R13"/>
    <mergeCell ref="S12:U13"/>
    <mergeCell ref="V12:W13"/>
    <mergeCell ref="X12:X13"/>
    <mergeCell ref="D14:N15"/>
    <mergeCell ref="O14:P14"/>
    <mergeCell ref="U14:W14"/>
    <mergeCell ref="X14:Y14"/>
    <mergeCell ref="D10:N13"/>
    <mergeCell ref="O10:P11"/>
    <mergeCell ref="Q10:Q11"/>
    <mergeCell ref="R10:R11"/>
    <mergeCell ref="S10:S11"/>
    <mergeCell ref="T10:T11"/>
    <mergeCell ref="U10:W11"/>
    <mergeCell ref="X10:Y11"/>
    <mergeCell ref="Z14:AD14"/>
    <mergeCell ref="P15:R15"/>
    <mergeCell ref="S15:U15"/>
    <mergeCell ref="V15:W15"/>
    <mergeCell ref="Y12:Y13"/>
    <mergeCell ref="Z12:Z13"/>
    <mergeCell ref="AA12:AA13"/>
    <mergeCell ref="AB12:AB13"/>
    <mergeCell ref="AC12:AC13"/>
    <mergeCell ref="AD12:AD13"/>
    <mergeCell ref="C18:C19"/>
    <mergeCell ref="O19:O20"/>
    <mergeCell ref="P19:R20"/>
    <mergeCell ref="S19:U20"/>
    <mergeCell ref="V19:W20"/>
    <mergeCell ref="X19:X20"/>
    <mergeCell ref="E16:N16"/>
    <mergeCell ref="D17:N20"/>
    <mergeCell ref="O17:P18"/>
    <mergeCell ref="Q17:Q18"/>
    <mergeCell ref="R17:R18"/>
    <mergeCell ref="S17:S18"/>
    <mergeCell ref="Y19:Y20"/>
    <mergeCell ref="Z19:Z20"/>
    <mergeCell ref="AA19:AA20"/>
    <mergeCell ref="AB19:AB20"/>
    <mergeCell ref="AC19:AC20"/>
    <mergeCell ref="AD19:AD20"/>
    <mergeCell ref="T17:T18"/>
    <mergeCell ref="U17:W18"/>
    <mergeCell ref="X17:Y18"/>
    <mergeCell ref="Z17:AD18"/>
    <mergeCell ref="B21:E21"/>
    <mergeCell ref="G21:M21"/>
    <mergeCell ref="O21:U21"/>
    <mergeCell ref="V21:W21"/>
    <mergeCell ref="X21:AD21"/>
    <mergeCell ref="D23:N26"/>
    <mergeCell ref="O23:P24"/>
    <mergeCell ref="Q23:Q24"/>
    <mergeCell ref="R23:R24"/>
    <mergeCell ref="S23:S24"/>
    <mergeCell ref="T23:T24"/>
    <mergeCell ref="U23:W24"/>
    <mergeCell ref="X23:Y24"/>
    <mergeCell ref="Z23:AD24"/>
    <mergeCell ref="C24:C25"/>
    <mergeCell ref="O25:O26"/>
    <mergeCell ref="P25:R26"/>
    <mergeCell ref="S25:U26"/>
    <mergeCell ref="V25:W26"/>
    <mergeCell ref="X25:X26"/>
    <mergeCell ref="D27:N28"/>
    <mergeCell ref="O27:P27"/>
    <mergeCell ref="U27:W27"/>
    <mergeCell ref="X27:Y27"/>
    <mergeCell ref="Z27:AD27"/>
    <mergeCell ref="P28:R28"/>
    <mergeCell ref="S28:U28"/>
    <mergeCell ref="V28:W28"/>
    <mergeCell ref="Y25:Y26"/>
    <mergeCell ref="Z25:Z26"/>
    <mergeCell ref="AA25:AA26"/>
    <mergeCell ref="AB25:AB26"/>
    <mergeCell ref="AC25:AC26"/>
    <mergeCell ref="AD25:AD26"/>
    <mergeCell ref="C31:C32"/>
    <mergeCell ref="O32:O33"/>
    <mergeCell ref="P32:R33"/>
    <mergeCell ref="S32:U33"/>
    <mergeCell ref="V32:W33"/>
    <mergeCell ref="X32:X33"/>
    <mergeCell ref="E29:N29"/>
    <mergeCell ref="D30:N33"/>
    <mergeCell ref="O30:P31"/>
    <mergeCell ref="Q30:Q31"/>
    <mergeCell ref="R30:R31"/>
    <mergeCell ref="S30:S31"/>
    <mergeCell ref="Y32:Y33"/>
    <mergeCell ref="Z32:Z33"/>
    <mergeCell ref="AA32:AA33"/>
    <mergeCell ref="AB32:AB33"/>
    <mergeCell ref="AC32:AC33"/>
    <mergeCell ref="AD32:AD33"/>
    <mergeCell ref="T30:T31"/>
    <mergeCell ref="U30:W31"/>
    <mergeCell ref="X30:Y31"/>
    <mergeCell ref="Z30:AD31"/>
    <mergeCell ref="A34:Q34"/>
    <mergeCell ref="B35:E42"/>
    <mergeCell ref="G35:N38"/>
    <mergeCell ref="O35:P36"/>
    <mergeCell ref="Q35:Q36"/>
    <mergeCell ref="R35:R36"/>
    <mergeCell ref="F40:F41"/>
    <mergeCell ref="O41:O42"/>
    <mergeCell ref="P41:R42"/>
    <mergeCell ref="G39:N42"/>
    <mergeCell ref="O39:P40"/>
    <mergeCell ref="Q39:Q40"/>
    <mergeCell ref="R39:R40"/>
    <mergeCell ref="S35:S36"/>
    <mergeCell ref="T35:T36"/>
    <mergeCell ref="U35:W36"/>
    <mergeCell ref="X35:Y36"/>
    <mergeCell ref="Z35:AD36"/>
    <mergeCell ref="F36:F37"/>
    <mergeCell ref="O37:O38"/>
    <mergeCell ref="P37:R38"/>
    <mergeCell ref="S37:U38"/>
    <mergeCell ref="V37:W38"/>
    <mergeCell ref="AD37:AD38"/>
    <mergeCell ref="S39:S40"/>
    <mergeCell ref="T39:T40"/>
    <mergeCell ref="U39:W40"/>
    <mergeCell ref="X39:Y40"/>
    <mergeCell ref="Z39:AD40"/>
    <mergeCell ref="X37:X38"/>
    <mergeCell ref="Y37:Y38"/>
    <mergeCell ref="Z37:Z38"/>
    <mergeCell ref="AA37:AA38"/>
    <mergeCell ref="AB37:AB38"/>
    <mergeCell ref="AC37:AC38"/>
    <mergeCell ref="B44:E50"/>
    <mergeCell ref="F44:F45"/>
    <mergeCell ref="G44:N45"/>
    <mergeCell ref="O44:P45"/>
    <mergeCell ref="Q44:Q45"/>
    <mergeCell ref="R44:R45"/>
    <mergeCell ref="S44:S45"/>
    <mergeCell ref="S41:U42"/>
    <mergeCell ref="T44:T45"/>
    <mergeCell ref="U44:W45"/>
    <mergeCell ref="T48:T49"/>
    <mergeCell ref="U48:W49"/>
    <mergeCell ref="X44:Y45"/>
    <mergeCell ref="Z44:AD45"/>
    <mergeCell ref="G46:I47"/>
    <mergeCell ref="J46:Q47"/>
    <mergeCell ref="R46:T47"/>
    <mergeCell ref="U46:AD47"/>
    <mergeCell ref="AB41:AB42"/>
    <mergeCell ref="AC41:AC42"/>
    <mergeCell ref="AD41:AD42"/>
    <mergeCell ref="X41:X42"/>
    <mergeCell ref="Y41:Y42"/>
    <mergeCell ref="Z41:Z42"/>
    <mergeCell ref="AA41:AA42"/>
    <mergeCell ref="V41:W42"/>
    <mergeCell ref="X48:Y49"/>
    <mergeCell ref="Z48:AD49"/>
    <mergeCell ref="I50:J50"/>
    <mergeCell ref="K50:M50"/>
    <mergeCell ref="U50:V50"/>
    <mergeCell ref="F48:F49"/>
    <mergeCell ref="G48:N49"/>
    <mergeCell ref="O48:P49"/>
    <mergeCell ref="Q48:Q49"/>
    <mergeCell ref="R48:R49"/>
    <mergeCell ref="S48:S49"/>
    <mergeCell ref="F53:F54"/>
    <mergeCell ref="O54:O55"/>
    <mergeCell ref="P54:R55"/>
    <mergeCell ref="S54:U55"/>
    <mergeCell ref="V54:W55"/>
    <mergeCell ref="X54:X55"/>
    <mergeCell ref="B52:E55"/>
    <mergeCell ref="G52:N55"/>
    <mergeCell ref="O52:P53"/>
    <mergeCell ref="Q52:Q53"/>
    <mergeCell ref="R52:R53"/>
    <mergeCell ref="S52:S53"/>
    <mergeCell ref="Y54:Y55"/>
    <mergeCell ref="Z54:Z55"/>
    <mergeCell ref="AA54:AA55"/>
    <mergeCell ref="AB54:AB55"/>
    <mergeCell ref="AC54:AC55"/>
    <mergeCell ref="AD54:AD55"/>
    <mergeCell ref="T52:T53"/>
    <mergeCell ref="U52:W53"/>
    <mergeCell ref="X52:Y53"/>
    <mergeCell ref="Z52:AD53"/>
    <mergeCell ref="F58:F59"/>
    <mergeCell ref="O59:O60"/>
    <mergeCell ref="P59:R60"/>
    <mergeCell ref="S59:U60"/>
    <mergeCell ref="V59:W60"/>
    <mergeCell ref="X59:X60"/>
    <mergeCell ref="B57:E60"/>
    <mergeCell ref="G57:N60"/>
    <mergeCell ref="O57:P58"/>
    <mergeCell ref="Q57:Q58"/>
    <mergeCell ref="R57:R58"/>
    <mergeCell ref="S57:S58"/>
    <mergeCell ref="V66:W67"/>
    <mergeCell ref="X66:X67"/>
    <mergeCell ref="Y59:Y60"/>
    <mergeCell ref="Z59:Z60"/>
    <mergeCell ref="AA59:AA60"/>
    <mergeCell ref="AB59:AB60"/>
    <mergeCell ref="AC59:AC60"/>
    <mergeCell ref="AD59:AD60"/>
    <mergeCell ref="T57:T58"/>
    <mergeCell ref="U57:W58"/>
    <mergeCell ref="X57:Y58"/>
    <mergeCell ref="Z57:AD58"/>
    <mergeCell ref="F75:F76"/>
    <mergeCell ref="O76:O77"/>
    <mergeCell ref="B62:E62"/>
    <mergeCell ref="F62:AD62"/>
    <mergeCell ref="B63:E63"/>
    <mergeCell ref="F63:AD63"/>
    <mergeCell ref="B64:E67"/>
    <mergeCell ref="G64:N67"/>
    <mergeCell ref="O64:P65"/>
    <mergeCell ref="Q64:Q65"/>
    <mergeCell ref="R64:R65"/>
    <mergeCell ref="S64:S65"/>
    <mergeCell ref="Y66:Y67"/>
    <mergeCell ref="Z66:Z67"/>
    <mergeCell ref="AA66:AA67"/>
    <mergeCell ref="AB66:AB67"/>
    <mergeCell ref="AC66:AC67"/>
    <mergeCell ref="AD66:AD67"/>
    <mergeCell ref="T64:T65"/>
    <mergeCell ref="U64:W65"/>
    <mergeCell ref="F65:F66"/>
    <mergeCell ref="O66:O67"/>
    <mergeCell ref="P66:R67"/>
    <mergeCell ref="S66:U67"/>
    <mergeCell ref="X78:Y79"/>
    <mergeCell ref="Z78:AD79"/>
    <mergeCell ref="X76:X77"/>
    <mergeCell ref="Y76:Y77"/>
    <mergeCell ref="Z76:Z77"/>
    <mergeCell ref="X64:Y65"/>
    <mergeCell ref="Z64:AD65"/>
    <mergeCell ref="A73:O73"/>
    <mergeCell ref="B74:E81"/>
    <mergeCell ref="G74:N77"/>
    <mergeCell ref="O74:P75"/>
    <mergeCell ref="T74:T75"/>
    <mergeCell ref="U74:W75"/>
    <mergeCell ref="X74:Y75"/>
    <mergeCell ref="P76:R77"/>
    <mergeCell ref="S76:U77"/>
    <mergeCell ref="V76:W77"/>
    <mergeCell ref="AD76:AD77"/>
    <mergeCell ref="G78:N81"/>
    <mergeCell ref="O78:P79"/>
    <mergeCell ref="AA76:AA77"/>
    <mergeCell ref="AB76:AB77"/>
    <mergeCell ref="AC76:AC77"/>
    <mergeCell ref="Z74:AD75"/>
    <mergeCell ref="Q74:Q75"/>
    <mergeCell ref="R74:R75"/>
    <mergeCell ref="F79:F80"/>
    <mergeCell ref="O80:O81"/>
    <mergeCell ref="P80:R81"/>
    <mergeCell ref="S74:S75"/>
    <mergeCell ref="Z87:AD87"/>
    <mergeCell ref="AB80:AB81"/>
    <mergeCell ref="AC80:AC81"/>
    <mergeCell ref="AD80:AD81"/>
    <mergeCell ref="S80:U81"/>
    <mergeCell ref="V80:W81"/>
    <mergeCell ref="X80:X81"/>
    <mergeCell ref="Y80:Y81"/>
    <mergeCell ref="Z80:Z81"/>
    <mergeCell ref="AA80:AA81"/>
    <mergeCell ref="X85:Y85"/>
    <mergeCell ref="Z85:AD85"/>
    <mergeCell ref="Z83:AD83"/>
    <mergeCell ref="Q78:Q79"/>
    <mergeCell ref="R78:R79"/>
    <mergeCell ref="S78:S79"/>
    <mergeCell ref="T78:T79"/>
    <mergeCell ref="U78:W79"/>
    <mergeCell ref="X83:Y83"/>
    <mergeCell ref="P84:R84"/>
    <mergeCell ref="S84:U84"/>
    <mergeCell ref="V84:W84"/>
    <mergeCell ref="K87:N88"/>
    <mergeCell ref="P88:R88"/>
    <mergeCell ref="S88:U88"/>
    <mergeCell ref="V88:W88"/>
    <mergeCell ref="O90:P91"/>
    <mergeCell ref="Q90:Q91"/>
    <mergeCell ref="R90:R91"/>
    <mergeCell ref="S90:S91"/>
    <mergeCell ref="T90:T91"/>
    <mergeCell ref="U90:W91"/>
    <mergeCell ref="X87:Y87"/>
    <mergeCell ref="B83:E88"/>
    <mergeCell ref="F85:F86"/>
    <mergeCell ref="K85:N86"/>
    <mergeCell ref="O85:P85"/>
    <mergeCell ref="U85:W85"/>
    <mergeCell ref="P86:R86"/>
    <mergeCell ref="S86:U86"/>
    <mergeCell ref="V86:W86"/>
    <mergeCell ref="O87:P87"/>
    <mergeCell ref="U87:W87"/>
    <mergeCell ref="G83:I88"/>
    <mergeCell ref="J83:J88"/>
    <mergeCell ref="K83:N84"/>
    <mergeCell ref="O83:P83"/>
    <mergeCell ref="U83:W83"/>
    <mergeCell ref="B95:E98"/>
    <mergeCell ref="G95:N98"/>
    <mergeCell ref="O95:P96"/>
    <mergeCell ref="Q95:Q96"/>
    <mergeCell ref="R95:R96"/>
    <mergeCell ref="S95:S96"/>
    <mergeCell ref="X90:Y91"/>
    <mergeCell ref="F96:F97"/>
    <mergeCell ref="O97:O98"/>
    <mergeCell ref="P97:R98"/>
    <mergeCell ref="S97:U98"/>
    <mergeCell ref="V97:W98"/>
    <mergeCell ref="X97:X98"/>
    <mergeCell ref="B90:E93"/>
    <mergeCell ref="Y97:Y98"/>
    <mergeCell ref="G90:I93"/>
    <mergeCell ref="Z90:AD91"/>
    <mergeCell ref="F91:F92"/>
    <mergeCell ref="O92:O93"/>
    <mergeCell ref="P92:R93"/>
    <mergeCell ref="S92:U93"/>
    <mergeCell ref="V92:W93"/>
    <mergeCell ref="X92:X93"/>
    <mergeCell ref="Y92:Y93"/>
    <mergeCell ref="Z92:Z93"/>
    <mergeCell ref="AA92:AA93"/>
    <mergeCell ref="J90:J93"/>
    <mergeCell ref="K90:N93"/>
    <mergeCell ref="AB92:AB93"/>
    <mergeCell ref="AC92:AC93"/>
    <mergeCell ref="AD92:AD93"/>
    <mergeCell ref="Z97:Z98"/>
    <mergeCell ref="AA97:AA98"/>
    <mergeCell ref="AB97:AB98"/>
    <mergeCell ref="AC97:AC98"/>
    <mergeCell ref="AD97:AD98"/>
    <mergeCell ref="T95:T96"/>
    <mergeCell ref="U95:W96"/>
    <mergeCell ref="X95:Y96"/>
    <mergeCell ref="Z95:AD96"/>
    <mergeCell ref="B100:E103"/>
    <mergeCell ref="G100:N103"/>
    <mergeCell ref="O100:P101"/>
    <mergeCell ref="Q100:Q101"/>
    <mergeCell ref="R100:R101"/>
    <mergeCell ref="S100:S101"/>
    <mergeCell ref="T100:T101"/>
    <mergeCell ref="U100:W101"/>
    <mergeCell ref="X100:Y101"/>
    <mergeCell ref="Z100:AD101"/>
    <mergeCell ref="F101:F102"/>
    <mergeCell ref="O102:O103"/>
    <mergeCell ref="P102:R103"/>
    <mergeCell ref="S102:U103"/>
    <mergeCell ref="V102:W103"/>
    <mergeCell ref="X102:X103"/>
    <mergeCell ref="Y102:Y103"/>
    <mergeCell ref="Z102:Z103"/>
    <mergeCell ref="AA102:AA103"/>
    <mergeCell ref="AB102:AB103"/>
    <mergeCell ref="AC102:AC103"/>
    <mergeCell ref="AD102:AD103"/>
    <mergeCell ref="B105:E108"/>
    <mergeCell ref="O105:P106"/>
    <mergeCell ref="Q105:Q106"/>
    <mergeCell ref="R105:R106"/>
    <mergeCell ref="S105:S106"/>
    <mergeCell ref="T105:T106"/>
    <mergeCell ref="U105:W106"/>
    <mergeCell ref="X105:Y106"/>
    <mergeCell ref="Z105:AD106"/>
    <mergeCell ref="F106:F107"/>
    <mergeCell ref="O107:O108"/>
    <mergeCell ref="P107:R108"/>
    <mergeCell ref="S107:U108"/>
    <mergeCell ref="V107:W108"/>
    <mergeCell ref="X107:X108"/>
    <mergeCell ref="Y107:Y108"/>
    <mergeCell ref="Z107:Z108"/>
    <mergeCell ref="AA107:AA108"/>
    <mergeCell ref="AB107:AB108"/>
    <mergeCell ref="AC107:AC108"/>
    <mergeCell ref="AD107:AD108"/>
    <mergeCell ref="G105:N108"/>
    <mergeCell ref="B110:E113"/>
    <mergeCell ref="G110:I113"/>
    <mergeCell ref="J110:J113"/>
    <mergeCell ref="K110:N113"/>
    <mergeCell ref="O110:P111"/>
    <mergeCell ref="Q110:Q111"/>
    <mergeCell ref="R110:R111"/>
    <mergeCell ref="S110:S111"/>
    <mergeCell ref="T110:T111"/>
    <mergeCell ref="U110:W111"/>
    <mergeCell ref="X110:Y111"/>
    <mergeCell ref="Z110:AD111"/>
    <mergeCell ref="F111:F112"/>
    <mergeCell ref="O112:O113"/>
    <mergeCell ref="P112:R113"/>
    <mergeCell ref="S112:U113"/>
    <mergeCell ref="V112:W113"/>
    <mergeCell ref="X112:X113"/>
    <mergeCell ref="Y112:Y113"/>
    <mergeCell ref="Z112:Z113"/>
    <mergeCell ref="AA112:AA113"/>
    <mergeCell ref="AB112:AB113"/>
    <mergeCell ref="AC112:AC113"/>
    <mergeCell ref="AD112:AD113"/>
    <mergeCell ref="B115:E118"/>
    <mergeCell ref="G115:N118"/>
    <mergeCell ref="O115:P116"/>
    <mergeCell ref="Q115:Q116"/>
    <mergeCell ref="R115:R116"/>
    <mergeCell ref="S115:S116"/>
    <mergeCell ref="T115:T116"/>
    <mergeCell ref="U115:W116"/>
    <mergeCell ref="X115:Y116"/>
    <mergeCell ref="Z115:AD116"/>
    <mergeCell ref="F116:F117"/>
    <mergeCell ref="O117:O118"/>
    <mergeCell ref="P117:R118"/>
    <mergeCell ref="S117:U118"/>
    <mergeCell ref="V117:W118"/>
    <mergeCell ref="X117:X118"/>
    <mergeCell ref="Y117:Y118"/>
    <mergeCell ref="Z117:Z118"/>
    <mergeCell ref="AA117:AA118"/>
    <mergeCell ref="AB117:AB118"/>
    <mergeCell ref="AC117:AC118"/>
    <mergeCell ref="AD117:AD118"/>
    <mergeCell ref="B120:E123"/>
    <mergeCell ref="G120:N123"/>
    <mergeCell ref="O120:P121"/>
    <mergeCell ref="Q120:Q121"/>
    <mergeCell ref="R120:R121"/>
    <mergeCell ref="S120:S121"/>
    <mergeCell ref="T120:T121"/>
    <mergeCell ref="U120:W121"/>
    <mergeCell ref="X120:Y121"/>
    <mergeCell ref="Z120:AD121"/>
    <mergeCell ref="F121:F122"/>
    <mergeCell ref="O122:O123"/>
    <mergeCell ref="P122:R123"/>
    <mergeCell ref="S122:U123"/>
    <mergeCell ref="V122:W123"/>
    <mergeCell ref="X122:X123"/>
    <mergeCell ref="Y122:Y123"/>
    <mergeCell ref="Z122:Z123"/>
    <mergeCell ref="AA122:AA123"/>
    <mergeCell ref="AB122:AB123"/>
    <mergeCell ref="AC122:AC123"/>
    <mergeCell ref="AD122:AD123"/>
    <mergeCell ref="B69:E72"/>
    <mergeCell ref="G69:N72"/>
    <mergeCell ref="O69:P70"/>
    <mergeCell ref="Q69:Q70"/>
    <mergeCell ref="R69:R70"/>
    <mergeCell ref="S69:S70"/>
    <mergeCell ref="T69:T70"/>
    <mergeCell ref="U69:W70"/>
    <mergeCell ref="X69:Y70"/>
    <mergeCell ref="Z69:AD70"/>
    <mergeCell ref="F70:F71"/>
    <mergeCell ref="O71:O72"/>
    <mergeCell ref="P71:R72"/>
    <mergeCell ref="S71:U72"/>
    <mergeCell ref="V71:W72"/>
    <mergeCell ref="X71:X72"/>
    <mergeCell ref="Y71:Y72"/>
    <mergeCell ref="Z71:Z72"/>
    <mergeCell ref="AA71:AA72"/>
    <mergeCell ref="AB71:AB72"/>
    <mergeCell ref="AC71:AC72"/>
    <mergeCell ref="AD71:AD72"/>
  </mergeCells>
  <phoneticPr fontId="53"/>
  <conditionalFormatting sqref="C11:C12 C15 C18:C19 Q10:Q11 S10:S11 O12:O13 O15 O19:O20 Q14 S14 X12:X13 Z12:Z13 AB12:AB13 X15 Q17:Q18 S17:S18 X19:X20 Z19:Z20 AB19:AB20 O16:P16 R16 T16 Z15:Z16 AB15:AB16 X21:AD21 C24:C25 C28 C31:C32 Q23:Q24 S23:S24 O25:O26 O28 O32:O33 Q27 S27 X25:X26 Z25:Z26 AB25:AB26 S64:S65 R29 T29 X28:X29 Z28:Z29 AB28:AB29 Q30:Q31 S30:S31 Q64:Q65 X32:X33 Z32:Z33 AB32:AB33 F65:F66 F53:F54 Q52:Q53 S52:S53 F62:AD63 O54:O55 X54:X55 Z54:Z55 AB54:AB55 F58:F59 Z66:Z67 X66:X67 AB66:AB67 O66:O67 R50 Q87 Z87 X87 AB87 S87 K87 O87 W16:X16 O29:P29 W29">
    <cfRule type="cellIs" dxfId="55" priority="87" stopIfTrue="1" operator="equal">
      <formula>""</formula>
    </cfRule>
  </conditionalFormatting>
  <conditionalFormatting sqref="F21 N21">
    <cfRule type="cellIs" dxfId="54" priority="86" stopIfTrue="1" operator="equal">
      <formula>IF($F$21:$N$21,"✓")</formula>
    </cfRule>
  </conditionalFormatting>
  <conditionalFormatting sqref="U46:AD47 N50 AA50 Y50 W50 P50 J46:R47">
    <cfRule type="cellIs" dxfId="53" priority="85" stopIfTrue="1" operator="equal">
      <formula>""</formula>
    </cfRule>
  </conditionalFormatting>
  <conditionalFormatting sqref="Q44:S44">
    <cfRule type="cellIs" dxfId="52" priority="83" stopIfTrue="1" operator="equal">
      <formula>""</formula>
    </cfRule>
  </conditionalFormatting>
  <conditionalFormatting sqref="U48 Q48:S48 X48 Z48">
    <cfRule type="cellIs" dxfId="51" priority="81" stopIfTrue="1" operator="equal">
      <formula>""</formula>
    </cfRule>
  </conditionalFormatting>
  <conditionalFormatting sqref="F44">
    <cfRule type="cellIs" dxfId="50" priority="84" stopIfTrue="1" operator="equal">
      <formula>""</formula>
    </cfRule>
  </conditionalFormatting>
  <conditionalFormatting sqref="F48">
    <cfRule type="cellIs" dxfId="49" priority="82" stopIfTrue="1" operator="equal">
      <formula>""</formula>
    </cfRule>
  </conditionalFormatting>
  <conditionalFormatting sqref="F79:F80">
    <cfRule type="cellIs" dxfId="48" priority="77" stopIfTrue="1" operator="equal">
      <formula>""</formula>
    </cfRule>
  </conditionalFormatting>
  <conditionalFormatting sqref="F36:F37 Q35:Q36 S35:S36 O37:O38 X37:X38 Z37:Z38 AB37:AB38">
    <cfRule type="cellIs" dxfId="47" priority="78" stopIfTrue="1" operator="equal">
      <formula>""</formula>
    </cfRule>
  </conditionalFormatting>
  <conditionalFormatting sqref="Q83 S83 K83 AB83 X83 Z83 O83">
    <cfRule type="cellIs" dxfId="46" priority="74" stopIfTrue="1" operator="equal">
      <formula>""</formula>
    </cfRule>
  </conditionalFormatting>
  <conditionalFormatting sqref="Q85 S85 K85 AB85 X85 Z85 O85">
    <cfRule type="cellIs" dxfId="45" priority="73" stopIfTrue="1" operator="equal">
      <formula>""</formula>
    </cfRule>
  </conditionalFormatting>
  <conditionalFormatting sqref="F40:F41 Q39:Q40 S39:S40 O41:O42 X41:X42 Z41:Z42 AB41:AB42">
    <cfRule type="cellIs" dxfId="44" priority="71" stopIfTrue="1" operator="equal">
      <formula>""</formula>
    </cfRule>
  </conditionalFormatting>
  <conditionalFormatting sqref="S88 AB88 X88 Z88">
    <cfRule type="cellIs" dxfId="43" priority="69" stopIfTrue="1" operator="equal">
      <formula>""</formula>
    </cfRule>
  </conditionalFormatting>
  <conditionalFormatting sqref="O88">
    <cfRule type="cellIs" dxfId="42" priority="68" stopIfTrue="1" operator="equal">
      <formula>""</formula>
    </cfRule>
  </conditionalFormatting>
  <conditionalFormatting sqref="O84">
    <cfRule type="cellIs" dxfId="41" priority="60" stopIfTrue="1" operator="equal">
      <formula>""</formula>
    </cfRule>
  </conditionalFormatting>
  <conditionalFormatting sqref="O86">
    <cfRule type="cellIs" dxfId="40" priority="58" stopIfTrue="1" operator="equal">
      <formula>""</formula>
    </cfRule>
  </conditionalFormatting>
  <conditionalFormatting sqref="S84 AB84 X84 Z84">
    <cfRule type="cellIs" dxfId="39" priority="61" stopIfTrue="1" operator="equal">
      <formula>""</formula>
    </cfRule>
  </conditionalFormatting>
  <conditionalFormatting sqref="S86 AB86 X86 Z86">
    <cfRule type="cellIs" dxfId="38" priority="59" stopIfTrue="1" operator="equal">
      <formula>""</formula>
    </cfRule>
  </conditionalFormatting>
  <conditionalFormatting sqref="F85">
    <cfRule type="cellIs" dxfId="37" priority="57" stopIfTrue="1" operator="equal">
      <formula>""</formula>
    </cfRule>
  </conditionalFormatting>
  <conditionalFormatting sqref="F75:F76">
    <cfRule type="cellIs" dxfId="36" priority="54" stopIfTrue="1" operator="equal">
      <formula>""</formula>
    </cfRule>
  </conditionalFormatting>
  <conditionalFormatting sqref="Z10:AD11 Z14:AD14 Z17:AD18 Z23:AD24 Z27:AD27 Z30:AD31 Z35:AD36 Z39:AD40 Z44:AD45 Z52:AD53 Z64:AD65">
    <cfRule type="containsBlanks" dxfId="35" priority="53">
      <formula>LEN(TRIM(Z10))=0</formula>
    </cfRule>
  </conditionalFormatting>
  <conditionalFormatting sqref="F101:F102">
    <cfRule type="cellIs" dxfId="34" priority="52" stopIfTrue="1" operator="equal">
      <formula>""</formula>
    </cfRule>
  </conditionalFormatting>
  <conditionalFormatting sqref="F96:F97">
    <cfRule type="cellIs" dxfId="33" priority="51" stopIfTrue="1" operator="equal">
      <formula>""</formula>
    </cfRule>
  </conditionalFormatting>
  <conditionalFormatting sqref="F111:F112">
    <cfRule type="cellIs" dxfId="32" priority="50" stopIfTrue="1" operator="equal">
      <formula>""</formula>
    </cfRule>
  </conditionalFormatting>
  <conditionalFormatting sqref="F116:F117">
    <cfRule type="cellIs" dxfId="31" priority="49" stopIfTrue="1" operator="equal">
      <formula>""</formula>
    </cfRule>
  </conditionalFormatting>
  <conditionalFormatting sqref="K110">
    <cfRule type="cellIs" dxfId="30" priority="48" stopIfTrue="1" operator="equal">
      <formula>""</formula>
    </cfRule>
  </conditionalFormatting>
  <conditionalFormatting sqref="F91:F92">
    <cfRule type="cellIs" dxfId="29" priority="43" stopIfTrue="1" operator="equal">
      <formula>""</formula>
    </cfRule>
  </conditionalFormatting>
  <conditionalFormatting sqref="F106:F107">
    <cfRule type="cellIs" dxfId="28" priority="39" stopIfTrue="1" operator="equal">
      <formula>""</formula>
    </cfRule>
  </conditionalFormatting>
  <conditionalFormatting sqref="F121:F122">
    <cfRule type="cellIs" dxfId="27" priority="37" stopIfTrue="1" operator="equal">
      <formula>""</formula>
    </cfRule>
  </conditionalFormatting>
  <conditionalFormatting sqref="K90">
    <cfRule type="cellIs" dxfId="26" priority="35" stopIfTrue="1" operator="equal">
      <formula>""</formula>
    </cfRule>
  </conditionalFormatting>
  <conditionalFormatting sqref="F126:F127">
    <cfRule type="cellIs" dxfId="25" priority="33" stopIfTrue="1" operator="equal">
      <formula>""</formula>
    </cfRule>
  </conditionalFormatting>
  <conditionalFormatting sqref="Q57:Q58 S57:S58 O59:O60 X59:X60 Z59:Z60 AB59:AB60">
    <cfRule type="cellIs" dxfId="24" priority="29" stopIfTrue="1" operator="equal">
      <formula>""</formula>
    </cfRule>
  </conditionalFormatting>
  <conditionalFormatting sqref="Z57:AD58">
    <cfRule type="containsBlanks" dxfId="23" priority="28">
      <formula>LEN(TRIM(Z57))=0</formula>
    </cfRule>
  </conditionalFormatting>
  <conditionalFormatting sqref="Q74:Q75 S74:S75 O76:O77 X76:X77 Z76:Z77 AB76:AB77">
    <cfRule type="cellIs" dxfId="22" priority="27" stopIfTrue="1" operator="equal">
      <formula>""</formula>
    </cfRule>
  </conditionalFormatting>
  <conditionalFormatting sqref="Q78:Q79 S78:S79 O80:O81 X80:X81 Z80:Z81 AB80:AB81">
    <cfRule type="cellIs" dxfId="21" priority="26" stopIfTrue="1" operator="equal">
      <formula>""</formula>
    </cfRule>
  </conditionalFormatting>
  <conditionalFormatting sqref="Z74:AD75 Z78:AD79">
    <cfRule type="containsBlanks" dxfId="20" priority="25">
      <formula>LEN(TRIM(Z74))=0</formula>
    </cfRule>
  </conditionalFormatting>
  <conditionalFormatting sqref="S90:S91 Q90:Q91 Z92:Z93 X92:X93 AB92:AB93 O92:O93">
    <cfRule type="cellIs" dxfId="19" priority="24" stopIfTrue="1" operator="equal">
      <formula>""</formula>
    </cfRule>
  </conditionalFormatting>
  <conditionalFormatting sqref="Z90:AD91">
    <cfRule type="containsBlanks" dxfId="18" priority="23">
      <formula>LEN(TRIM(Z90))=0</formula>
    </cfRule>
  </conditionalFormatting>
  <conditionalFormatting sqref="S95:S96 Q95:Q96 Z97:Z98 X97:X98 AB97:AB98 O97:O98">
    <cfRule type="cellIs" dxfId="17" priority="22" stopIfTrue="1" operator="equal">
      <formula>""</formula>
    </cfRule>
  </conditionalFormatting>
  <conditionalFormatting sqref="Z95:AD96">
    <cfRule type="containsBlanks" dxfId="16" priority="21">
      <formula>LEN(TRIM(Z95))=0</formula>
    </cfRule>
  </conditionalFormatting>
  <conditionalFormatting sqref="S100:S101 Q100:Q101 Z102:Z103 X102:X103 AB102:AB103 O102:O103">
    <cfRule type="cellIs" dxfId="15" priority="18" stopIfTrue="1" operator="equal">
      <formula>""</formula>
    </cfRule>
  </conditionalFormatting>
  <conditionalFormatting sqref="Z100:AD101">
    <cfRule type="containsBlanks" dxfId="14" priority="17">
      <formula>LEN(TRIM(Z100))=0</formula>
    </cfRule>
  </conditionalFormatting>
  <conditionalFormatting sqref="S105:S106 Q105:Q106 Z107:Z108 X107:X108 AB107:AB108 O107:O108">
    <cfRule type="cellIs" dxfId="13" priority="14" stopIfTrue="1" operator="equal">
      <formula>""</formula>
    </cfRule>
  </conditionalFormatting>
  <conditionalFormatting sqref="Z105:AD106">
    <cfRule type="containsBlanks" dxfId="12" priority="13">
      <formula>LEN(TRIM(Z105))=0</formula>
    </cfRule>
  </conditionalFormatting>
  <conditionalFormatting sqref="S110:S111 Q110:Q111 Z112:Z113 X112:X113 AB112:AB113 O112:O113">
    <cfRule type="cellIs" dxfId="11" priority="12" stopIfTrue="1" operator="equal">
      <formula>""</formula>
    </cfRule>
  </conditionalFormatting>
  <conditionalFormatting sqref="Z110:AD111">
    <cfRule type="containsBlanks" dxfId="10" priority="11">
      <formula>LEN(TRIM(Z110))=0</formula>
    </cfRule>
  </conditionalFormatting>
  <conditionalFormatting sqref="S115:S116 Q115:Q116 Z117:Z118 X117:X118 AB117:AB118 O117:O118">
    <cfRule type="cellIs" dxfId="9" priority="10" stopIfTrue="1" operator="equal">
      <formula>""</formula>
    </cfRule>
  </conditionalFormatting>
  <conditionalFormatting sqref="Z115:AD116">
    <cfRule type="containsBlanks" dxfId="8" priority="9">
      <formula>LEN(TRIM(Z115))=0</formula>
    </cfRule>
  </conditionalFormatting>
  <conditionalFormatting sqref="S120:S121 Q120:Q121 Z122:Z123 X122:X123 AB122:AB123 O122:O123">
    <cfRule type="cellIs" dxfId="7" priority="8" stopIfTrue="1" operator="equal">
      <formula>""</formula>
    </cfRule>
  </conditionalFormatting>
  <conditionalFormatting sqref="Z120:AD121">
    <cfRule type="containsBlanks" dxfId="6" priority="7">
      <formula>LEN(TRIM(Z120))=0</formula>
    </cfRule>
  </conditionalFormatting>
  <conditionalFormatting sqref="S125:S126 Q125:Q126 Z127:Z128 X127:X128 AB127:AB128 O127:O128">
    <cfRule type="cellIs" dxfId="5" priority="6" stopIfTrue="1" operator="equal">
      <formula>""</formula>
    </cfRule>
  </conditionalFormatting>
  <conditionalFormatting sqref="Z125:AD126">
    <cfRule type="containsBlanks" dxfId="4" priority="5">
      <formula>LEN(TRIM(Z125))=0</formula>
    </cfRule>
  </conditionalFormatting>
  <conditionalFormatting sqref="F70:F71 Q69:Q70 S69:S70 O71:O72 X71:X72 Z71:Z72 AB71:AB72">
    <cfRule type="cellIs" dxfId="3" priority="4" stopIfTrue="1" operator="equal">
      <formula>""</formula>
    </cfRule>
  </conditionalFormatting>
  <conditionalFormatting sqref="Z69:AD70">
    <cfRule type="cellIs" dxfId="2" priority="3" operator="equal">
      <formula>""</formula>
    </cfRule>
  </conditionalFormatting>
  <conditionalFormatting sqref="V71:W72">
    <cfRule type="cellIs" dxfId="1" priority="1" operator="equal">
      <formula>""</formula>
    </cfRule>
  </conditionalFormatting>
  <dataValidations count="3">
    <dataValidation type="list" allowBlank="1" showInputMessage="1" showErrorMessage="1" sqref="F36 C31:C32 C28 C24:C25 C11:C12 C15 C18:C19 O122:O123 F58:F59 F65:F66 N21 O12:O13 O15 O19:O20 O25:O26 O28 F53 O54:O55 F21 F48 F44 O32:O33 F126 O127:O128 O41:O42 O84 O86 F85 F79 O59:O60 F75 O37:O38 F40 O88 F101 F91 O92:O93 F96 O107:O108 F111 F116 O76:O77 O97:O98 O102:O103 F106 O112:O113 F121 O117:O118 O80:O81 O66:O67 F70 O71:O72">
      <formula1>"✓"</formula1>
    </dataValidation>
    <dataValidation type="list" allowBlank="1" showInputMessage="1" showErrorMessage="1" sqref="V122:W123 O120:P121 O10:P11 O14:P14 V12:W13 V15:W15 O17:P18 V19:W20 O23:P24 O27:P27 V25:W26 V28:W28 O30:P31 V32:W33 O35:P36 O39:P40 V37:W38 O48:P49 O44:P45 O125:P126 U50:U51 V51 K50:M50 O52:P53 V54:W55 O57:P58 V59:W60 V41 O64:P65 O74:P75 O78:P79 V76:W77 V80 O83:P83 O85:P85 O87:P87 V84:W84 V86:W86 V88:W88 V92:W93 O90:P91 V97:W98 O95:P96 V102:W103 O100:P101 V107:W108 O105:P106 V112:W113 O110:P111 V117:W118 O115:P116 V127:W128 V66:W67 V71:W72 O69:P70">
      <formula1>"令和,平成"</formula1>
    </dataValidation>
    <dataValidation type="list" allowBlank="1" showInputMessage="1" showErrorMessage="1" sqref="O16 W16 O29 W29">
      <formula1>"令和,平成, 昭和"</formula1>
    </dataValidation>
  </dataValidations>
  <printOptions horizontalCentered="1"/>
  <pageMargins left="0.39370078740157483" right="0.39370078740157483" top="0.39370078740157483" bottom="0" header="0.31496062992125984" footer="0.31496062992125984"/>
  <pageSetup paperSize="9" scale="47" orientation="portrait" r:id="rId1"/>
  <headerFooter scaleWithDoc="0">
    <oddFooter>&amp;R　東京支部7月開講コース</oddFooter>
  </headerFooter>
  <rowBreaks count="1" manualBreakCount="1">
    <brk id="81" max="29" man="1"/>
  </rowBreaks>
  <colBreaks count="1" manualBreakCount="1">
    <brk id="31" max="87"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0000"/>
  </sheetPr>
  <dimension ref="A1:Q78"/>
  <sheetViews>
    <sheetView view="pageBreakPreview" zoomScale="145" zoomScaleNormal="100" zoomScaleSheetLayoutView="145" workbookViewId="0">
      <selection activeCell="C14" sqref="C14:E14"/>
    </sheetView>
  </sheetViews>
  <sheetFormatPr defaultRowHeight="13.5"/>
  <cols>
    <col min="1" max="15" width="5.625" style="21" customWidth="1"/>
    <col min="16" max="16" width="8.625" style="21" customWidth="1"/>
    <col min="17" max="17" width="9" style="40"/>
    <col min="18" max="16384" width="9" style="21"/>
  </cols>
  <sheetData>
    <row r="1" spans="1:17" s="29" customFormat="1" ht="22.5" customHeight="1">
      <c r="C1" s="99"/>
      <c r="D1" s="617"/>
      <c r="P1" s="766"/>
      <c r="Q1" s="50"/>
    </row>
    <row r="2" spans="1:17" ht="23.1" customHeight="1">
      <c r="C2" s="530"/>
      <c r="D2" s="617"/>
      <c r="O2" s="3771" t="s">
        <v>788</v>
      </c>
      <c r="P2" s="3771"/>
    </row>
    <row r="3" spans="1:17" ht="24.95" customHeight="1">
      <c r="A3" s="3026" t="s">
        <v>789</v>
      </c>
      <c r="B3" s="3026"/>
      <c r="C3" s="3026"/>
      <c r="D3" s="3026"/>
      <c r="E3" s="3026"/>
      <c r="F3" s="3026"/>
      <c r="G3" s="3026"/>
      <c r="H3" s="3026"/>
      <c r="I3" s="3026"/>
      <c r="J3" s="3026"/>
      <c r="K3" s="3026"/>
      <c r="L3" s="3026"/>
      <c r="M3" s="3026"/>
      <c r="N3" s="3026"/>
      <c r="O3" s="3026"/>
      <c r="P3" s="3026"/>
      <c r="Q3" s="50"/>
    </row>
    <row r="4" spans="1:17" s="39" customFormat="1" ht="20.100000000000001" customHeight="1">
      <c r="A4" s="3772" t="s">
        <v>84</v>
      </c>
      <c r="B4" s="3772"/>
      <c r="C4" s="3772"/>
      <c r="D4" s="3773" t="str">
        <f>IF(様式1!L10="","",様式1!$L$10)</f>
        <v/>
      </c>
      <c r="E4" s="3773"/>
      <c r="F4" s="3773"/>
      <c r="G4" s="3773"/>
      <c r="H4" s="3774" t="s">
        <v>790</v>
      </c>
      <c r="I4" s="3774"/>
      <c r="J4" s="3775" t="str">
        <f>IF(様式1!G35="","",様式1!$G$35)</f>
        <v/>
      </c>
      <c r="K4" s="3775"/>
      <c r="L4" s="3775"/>
      <c r="M4" s="3775"/>
      <c r="N4" s="3775"/>
      <c r="O4" s="3775"/>
      <c r="P4" s="3775"/>
      <c r="Q4" s="767"/>
    </row>
    <row r="5" spans="1:17" ht="24.95" customHeight="1">
      <c r="A5" s="755" t="s">
        <v>791</v>
      </c>
      <c r="Q5" s="50"/>
    </row>
    <row r="6" spans="1:17" ht="20.100000000000001" customHeight="1">
      <c r="A6" s="3761" t="s">
        <v>792</v>
      </c>
      <c r="B6" s="3761"/>
      <c r="C6" s="3761"/>
      <c r="D6" s="3762"/>
      <c r="E6" s="2240"/>
      <c r="F6" s="2240"/>
      <c r="G6" s="2240"/>
      <c r="H6" s="2240"/>
      <c r="I6" s="3763"/>
      <c r="J6" s="3761" t="s">
        <v>772</v>
      </c>
      <c r="K6" s="3761"/>
      <c r="L6" s="3761"/>
      <c r="M6" s="3764"/>
      <c r="N6" s="3765"/>
      <c r="O6" s="3765"/>
      <c r="P6" s="3766"/>
      <c r="Q6" s="50"/>
    </row>
    <row r="7" spans="1:17" ht="20.100000000000001" customHeight="1">
      <c r="A7" s="3767" t="s">
        <v>68</v>
      </c>
      <c r="B7" s="3767"/>
      <c r="C7" s="3767"/>
      <c r="D7" s="3768"/>
      <c r="E7" s="2211"/>
      <c r="F7" s="2211"/>
      <c r="G7" s="2211"/>
      <c r="H7" s="2211"/>
      <c r="I7" s="2211"/>
      <c r="J7" s="2211"/>
      <c r="K7" s="2211"/>
      <c r="L7" s="2211"/>
      <c r="M7" s="2211"/>
      <c r="N7" s="2211"/>
      <c r="O7" s="2211"/>
      <c r="P7" s="2254"/>
    </row>
    <row r="8" spans="1:17" ht="20.100000000000001" customHeight="1">
      <c r="A8" s="3767"/>
      <c r="B8" s="3767"/>
      <c r="C8" s="3767"/>
      <c r="D8" s="619"/>
      <c r="E8" s="249"/>
      <c r="F8" s="618"/>
      <c r="G8" s="618"/>
      <c r="H8" s="169"/>
      <c r="I8" s="169"/>
      <c r="J8" s="757" t="s">
        <v>793</v>
      </c>
      <c r="K8" s="3769"/>
      <c r="L8" s="3769"/>
      <c r="M8" s="3769"/>
      <c r="N8" s="3769"/>
      <c r="O8" s="3769"/>
      <c r="P8" s="3770"/>
    </row>
    <row r="9" spans="1:17" ht="20.100000000000001" customHeight="1">
      <c r="A9" s="3767" t="s">
        <v>117</v>
      </c>
      <c r="B9" s="3767"/>
      <c r="C9" s="3767"/>
      <c r="D9" s="2146"/>
      <c r="E9" s="2147"/>
      <c r="F9" s="2147"/>
      <c r="G9" s="2147"/>
      <c r="H9" s="2147"/>
      <c r="I9" s="2147"/>
      <c r="J9" s="2147"/>
      <c r="K9" s="2147"/>
      <c r="L9" s="2147"/>
      <c r="M9" s="2147"/>
      <c r="N9" s="2147"/>
      <c r="O9" s="2147"/>
      <c r="P9" s="2148"/>
    </row>
    <row r="10" spans="1:17" ht="24.95" customHeight="1">
      <c r="A10" s="755" t="s">
        <v>794</v>
      </c>
    </row>
    <row r="11" spans="1:17" ht="20.100000000000001" customHeight="1">
      <c r="A11" s="3761" t="s">
        <v>795</v>
      </c>
      <c r="B11" s="3761"/>
      <c r="C11" s="3761"/>
      <c r="D11" s="3768"/>
      <c r="E11" s="2211"/>
      <c r="F11" s="2211"/>
      <c r="G11" s="2211"/>
      <c r="H11" s="2211"/>
      <c r="I11" s="2211"/>
      <c r="J11" s="2211"/>
      <c r="K11" s="2211"/>
      <c r="L11" s="2211"/>
      <c r="M11" s="2211"/>
      <c r="N11" s="2211"/>
      <c r="O11" s="2211"/>
      <c r="P11" s="2254"/>
    </row>
    <row r="12" spans="1:17" ht="20.100000000000001" customHeight="1">
      <c r="A12" s="3761" t="s">
        <v>68</v>
      </c>
      <c r="B12" s="3761"/>
      <c r="C12" s="3761"/>
      <c r="D12" s="621" t="s">
        <v>796</v>
      </c>
      <c r="E12" s="768"/>
      <c r="F12" s="622"/>
      <c r="G12" s="2211"/>
      <c r="H12" s="2211"/>
      <c r="I12" s="2211"/>
      <c r="J12" s="2211"/>
      <c r="K12" s="2211"/>
      <c r="L12" s="2211"/>
      <c r="M12" s="2211"/>
      <c r="N12" s="2211"/>
      <c r="O12" s="2211"/>
      <c r="P12" s="2254"/>
    </row>
    <row r="13" spans="1:17" ht="20.100000000000001" customHeight="1">
      <c r="A13" s="3761"/>
      <c r="B13" s="3761"/>
      <c r="C13" s="3761"/>
      <c r="D13" s="3780" t="s">
        <v>797</v>
      </c>
      <c r="E13" s="3781"/>
      <c r="F13" s="3769"/>
      <c r="G13" s="3769"/>
      <c r="H13" s="169" t="s">
        <v>798</v>
      </c>
      <c r="I13" s="169"/>
      <c r="J13" s="757" t="s">
        <v>799</v>
      </c>
      <c r="K13" s="3769"/>
      <c r="L13" s="3769"/>
      <c r="M13" s="3769"/>
      <c r="N13" s="3769"/>
      <c r="O13" s="3769"/>
      <c r="P13" s="3770"/>
    </row>
    <row r="14" spans="1:17" ht="20.100000000000001" customHeight="1">
      <c r="A14" s="2198" t="s">
        <v>135</v>
      </c>
      <c r="B14" s="2199"/>
      <c r="C14" s="2200"/>
      <c r="D14" s="2139" t="s">
        <v>673</v>
      </c>
      <c r="E14" s="2157"/>
      <c r="F14" s="3776"/>
      <c r="G14" s="3776"/>
      <c r="H14" s="769" t="s">
        <v>75</v>
      </c>
      <c r="K14" s="769"/>
      <c r="L14" s="769"/>
      <c r="M14" s="769"/>
      <c r="N14" s="769"/>
      <c r="O14" s="769"/>
      <c r="P14" s="770"/>
    </row>
    <row r="15" spans="1:17" ht="30" customHeight="1">
      <c r="A15" s="3044"/>
      <c r="B15" s="3045"/>
      <c r="C15" s="3046"/>
      <c r="D15" s="756"/>
      <c r="E15" s="3777" t="s">
        <v>800</v>
      </c>
      <c r="F15" s="3778"/>
      <c r="G15" s="3778"/>
      <c r="H15" s="3778"/>
      <c r="I15" s="3778"/>
      <c r="J15" s="3778"/>
      <c r="K15" s="3778"/>
      <c r="L15" s="3778"/>
      <c r="M15" s="3778"/>
      <c r="N15" s="3778"/>
      <c r="O15" s="3778"/>
      <c r="P15" s="3779"/>
    </row>
    <row r="16" spans="1:17" s="40" customFormat="1" ht="20.100000000000001" customHeight="1">
      <c r="A16" s="755" t="s">
        <v>801</v>
      </c>
      <c r="B16" s="21"/>
      <c r="C16" s="21"/>
      <c r="D16" s="21"/>
      <c r="E16" s="21"/>
      <c r="F16" s="21"/>
      <c r="G16" s="21"/>
      <c r="H16" s="21"/>
      <c r="I16" s="21"/>
      <c r="J16" s="21"/>
      <c r="K16" s="21"/>
      <c r="L16" s="21"/>
      <c r="M16" s="21"/>
      <c r="N16" s="21"/>
      <c r="O16" s="21"/>
      <c r="P16" s="21"/>
    </row>
    <row r="17" spans="1:16" s="40" customFormat="1">
      <c r="A17" s="3762" t="s">
        <v>802</v>
      </c>
      <c r="B17" s="2240"/>
      <c r="C17" s="2240"/>
      <c r="D17" s="2240"/>
      <c r="E17" s="2240"/>
      <c r="F17" s="2240"/>
      <c r="G17" s="2240"/>
      <c r="H17" s="2240"/>
      <c r="I17" s="3763"/>
      <c r="J17" s="3762" t="s">
        <v>803</v>
      </c>
      <c r="K17" s="2240"/>
      <c r="L17" s="2240"/>
      <c r="M17" s="2240"/>
      <c r="N17" s="2240"/>
      <c r="O17" s="3762" t="s">
        <v>91</v>
      </c>
      <c r="P17" s="3763"/>
    </row>
    <row r="18" spans="1:16" s="40" customFormat="1">
      <c r="A18" s="3796" t="s">
        <v>804</v>
      </c>
      <c r="B18" s="3796"/>
      <c r="C18" s="3797" t="s">
        <v>805</v>
      </c>
      <c r="D18" s="3798"/>
      <c r="E18" s="3798"/>
      <c r="F18" s="3798"/>
      <c r="G18" s="3798"/>
      <c r="H18" s="3798"/>
      <c r="I18" s="3799"/>
      <c r="J18" s="3800" t="s">
        <v>806</v>
      </c>
      <c r="K18" s="3801"/>
      <c r="L18" s="3801"/>
      <c r="M18" s="3801"/>
      <c r="N18" s="3801"/>
      <c r="O18" s="3802">
        <v>12</v>
      </c>
      <c r="P18" s="3803"/>
    </row>
    <row r="19" spans="1:16" s="40" customFormat="1" ht="18" customHeight="1">
      <c r="A19" s="3804" t="s">
        <v>807</v>
      </c>
      <c r="B19" s="3804" t="s">
        <v>808</v>
      </c>
      <c r="C19" s="3805"/>
      <c r="D19" s="3806"/>
      <c r="E19" s="3806"/>
      <c r="F19" s="3806"/>
      <c r="G19" s="3806"/>
      <c r="H19" s="3806"/>
      <c r="I19" s="3807"/>
      <c r="J19" s="3808"/>
      <c r="K19" s="3809"/>
      <c r="L19" s="3809"/>
      <c r="M19" s="3809"/>
      <c r="N19" s="3809"/>
      <c r="O19" s="3810"/>
      <c r="P19" s="3811"/>
    </row>
    <row r="20" spans="1:16" s="40" customFormat="1" ht="18" customHeight="1">
      <c r="A20" s="3804"/>
      <c r="B20" s="3804"/>
      <c r="C20" s="3786"/>
      <c r="D20" s="3787"/>
      <c r="E20" s="3787"/>
      <c r="F20" s="3787"/>
      <c r="G20" s="3787"/>
      <c r="H20" s="3787"/>
      <c r="I20" s="3788"/>
      <c r="J20" s="3782"/>
      <c r="K20" s="3783"/>
      <c r="L20" s="3783"/>
      <c r="M20" s="3783"/>
      <c r="N20" s="3783"/>
      <c r="O20" s="3784"/>
      <c r="P20" s="3785"/>
    </row>
    <row r="21" spans="1:16" s="40" customFormat="1" ht="18" customHeight="1">
      <c r="A21" s="3804"/>
      <c r="B21" s="3804"/>
      <c r="C21" s="3786"/>
      <c r="D21" s="3787"/>
      <c r="E21" s="3787"/>
      <c r="F21" s="3787"/>
      <c r="G21" s="3787"/>
      <c r="H21" s="3787"/>
      <c r="I21" s="3788"/>
      <c r="J21" s="3782"/>
      <c r="K21" s="3783"/>
      <c r="L21" s="3783"/>
      <c r="M21" s="3783"/>
      <c r="N21" s="3783"/>
      <c r="O21" s="3784"/>
      <c r="P21" s="3785"/>
    </row>
    <row r="22" spans="1:16" s="40" customFormat="1" ht="18" customHeight="1">
      <c r="A22" s="3804"/>
      <c r="B22" s="3804"/>
      <c r="C22" s="3789"/>
      <c r="D22" s="3790"/>
      <c r="E22" s="3790"/>
      <c r="F22" s="3790"/>
      <c r="G22" s="3790"/>
      <c r="H22" s="3790"/>
      <c r="I22" s="3791"/>
      <c r="J22" s="3792"/>
      <c r="K22" s="3793"/>
      <c r="L22" s="3793"/>
      <c r="M22" s="3793"/>
      <c r="N22" s="3793"/>
      <c r="O22" s="3794"/>
      <c r="P22" s="3795"/>
    </row>
    <row r="23" spans="1:16" s="40" customFormat="1" ht="18" customHeight="1">
      <c r="A23" s="3804"/>
      <c r="B23" s="3804" t="s">
        <v>809</v>
      </c>
      <c r="C23" s="3805"/>
      <c r="D23" s="3806"/>
      <c r="E23" s="3806"/>
      <c r="F23" s="3806"/>
      <c r="G23" s="3806"/>
      <c r="H23" s="3806"/>
      <c r="I23" s="3807"/>
      <c r="J23" s="3808"/>
      <c r="K23" s="3809"/>
      <c r="L23" s="3809"/>
      <c r="M23" s="3809"/>
      <c r="N23" s="3809"/>
      <c r="O23" s="3810"/>
      <c r="P23" s="3811"/>
    </row>
    <row r="24" spans="1:16" s="40" customFormat="1" ht="18" customHeight="1">
      <c r="A24" s="3804"/>
      <c r="B24" s="3804"/>
      <c r="C24" s="3786"/>
      <c r="D24" s="3787"/>
      <c r="E24" s="3787"/>
      <c r="F24" s="3787"/>
      <c r="G24" s="3787"/>
      <c r="H24" s="3787"/>
      <c r="I24" s="3788"/>
      <c r="J24" s="3782"/>
      <c r="K24" s="3783"/>
      <c r="L24" s="3783"/>
      <c r="M24" s="3783"/>
      <c r="N24" s="3783"/>
      <c r="O24" s="3784"/>
      <c r="P24" s="3785"/>
    </row>
    <row r="25" spans="1:16" s="40" customFormat="1" ht="18" customHeight="1">
      <c r="A25" s="3804"/>
      <c r="B25" s="3804"/>
      <c r="C25" s="3786"/>
      <c r="D25" s="3787"/>
      <c r="E25" s="3787"/>
      <c r="F25" s="3787"/>
      <c r="G25" s="3787"/>
      <c r="H25" s="3787"/>
      <c r="I25" s="3788"/>
      <c r="J25" s="3782"/>
      <c r="K25" s="3783"/>
      <c r="L25" s="3783"/>
      <c r="M25" s="3783"/>
      <c r="N25" s="3783"/>
      <c r="O25" s="3784"/>
      <c r="P25" s="3785"/>
    </row>
    <row r="26" spans="1:16" s="40" customFormat="1" ht="18" customHeight="1">
      <c r="A26" s="3804"/>
      <c r="B26" s="3804"/>
      <c r="C26" s="3815"/>
      <c r="D26" s="3816"/>
      <c r="E26" s="3816"/>
      <c r="F26" s="3816"/>
      <c r="G26" s="3816"/>
      <c r="H26" s="3816"/>
      <c r="I26" s="3817"/>
      <c r="J26" s="3792"/>
      <c r="K26" s="3793"/>
      <c r="L26" s="3793"/>
      <c r="M26" s="3793"/>
      <c r="N26" s="3793"/>
      <c r="O26" s="3794"/>
      <c r="P26" s="3795"/>
    </row>
    <row r="27" spans="1:16" s="40" customFormat="1" ht="18" customHeight="1">
      <c r="A27" s="3804"/>
      <c r="B27" s="3804" t="s">
        <v>810</v>
      </c>
      <c r="C27" s="3812"/>
      <c r="D27" s="3813"/>
      <c r="E27" s="3813"/>
      <c r="F27" s="3813"/>
      <c r="G27" s="3813"/>
      <c r="H27" s="3813"/>
      <c r="I27" s="3814"/>
      <c r="J27" s="3808"/>
      <c r="K27" s="3809"/>
      <c r="L27" s="3809"/>
      <c r="M27" s="3809"/>
      <c r="N27" s="3809"/>
      <c r="O27" s="3810"/>
      <c r="P27" s="3811"/>
    </row>
    <row r="28" spans="1:16" s="40" customFormat="1" ht="18" customHeight="1">
      <c r="A28" s="3804"/>
      <c r="B28" s="3804"/>
      <c r="C28" s="3786"/>
      <c r="D28" s="3787"/>
      <c r="E28" s="3787"/>
      <c r="F28" s="3787"/>
      <c r="G28" s="3787"/>
      <c r="H28" s="3787"/>
      <c r="I28" s="3788"/>
      <c r="J28" s="3782"/>
      <c r="K28" s="3783"/>
      <c r="L28" s="3783"/>
      <c r="M28" s="3783"/>
      <c r="N28" s="3783"/>
      <c r="O28" s="3784"/>
      <c r="P28" s="3785"/>
    </row>
    <row r="29" spans="1:16" s="40" customFormat="1" ht="18" customHeight="1">
      <c r="A29" s="3804"/>
      <c r="B29" s="3804"/>
      <c r="C29" s="3786"/>
      <c r="D29" s="3787"/>
      <c r="E29" s="3787"/>
      <c r="F29" s="3787"/>
      <c r="G29" s="3787"/>
      <c r="H29" s="3787"/>
      <c r="I29" s="3788"/>
      <c r="J29" s="3782"/>
      <c r="K29" s="3783"/>
      <c r="L29" s="3783"/>
      <c r="M29" s="3783"/>
      <c r="N29" s="3783"/>
      <c r="O29" s="3784"/>
      <c r="P29" s="3785"/>
    </row>
    <row r="30" spans="1:16" s="40" customFormat="1" ht="18" customHeight="1">
      <c r="A30" s="3804"/>
      <c r="B30" s="3804"/>
      <c r="C30" s="3789"/>
      <c r="D30" s="3790"/>
      <c r="E30" s="3790"/>
      <c r="F30" s="3790"/>
      <c r="G30" s="3790"/>
      <c r="H30" s="3790"/>
      <c r="I30" s="3791"/>
      <c r="J30" s="3792"/>
      <c r="K30" s="3793"/>
      <c r="L30" s="3793"/>
      <c r="M30" s="3793"/>
      <c r="N30" s="3793"/>
      <c r="O30" s="3794"/>
      <c r="P30" s="3795"/>
    </row>
    <row r="31" spans="1:16" s="40" customFormat="1">
      <c r="A31" s="3804"/>
      <c r="B31" s="3804" t="s">
        <v>811</v>
      </c>
      <c r="C31" s="3805"/>
      <c r="D31" s="3806"/>
      <c r="E31" s="3806"/>
      <c r="F31" s="3806"/>
      <c r="G31" s="3806"/>
      <c r="H31" s="3806"/>
      <c r="I31" s="3807"/>
      <c r="J31" s="3808"/>
      <c r="K31" s="3809"/>
      <c r="L31" s="3809"/>
      <c r="M31" s="3809"/>
      <c r="N31" s="3809"/>
      <c r="O31" s="3810"/>
      <c r="P31" s="3811"/>
    </row>
    <row r="32" spans="1:16" s="40" customFormat="1">
      <c r="A32" s="3804"/>
      <c r="B32" s="3804"/>
      <c r="C32" s="3786"/>
      <c r="D32" s="3787"/>
      <c r="E32" s="3787"/>
      <c r="F32" s="3787"/>
      <c r="G32" s="3787"/>
      <c r="H32" s="3787"/>
      <c r="I32" s="3788"/>
      <c r="J32" s="3782"/>
      <c r="K32" s="3783"/>
      <c r="L32" s="3783"/>
      <c r="M32" s="3783"/>
      <c r="N32" s="3783"/>
      <c r="O32" s="3784"/>
      <c r="P32" s="3785"/>
    </row>
    <row r="33" spans="1:17" s="40" customFormat="1" ht="22.5" customHeight="1">
      <c r="A33" s="3804"/>
      <c r="B33" s="3804"/>
      <c r="C33" s="3786"/>
      <c r="D33" s="3787"/>
      <c r="E33" s="3787"/>
      <c r="F33" s="3787"/>
      <c r="G33" s="3787"/>
      <c r="H33" s="3787"/>
      <c r="I33" s="3788"/>
      <c r="J33" s="3782"/>
      <c r="K33" s="3783"/>
      <c r="L33" s="3783"/>
      <c r="M33" s="3783"/>
      <c r="N33" s="3783"/>
      <c r="O33" s="3784"/>
      <c r="P33" s="3785"/>
    </row>
    <row r="34" spans="1:17" s="40" customFormat="1" ht="22.5" customHeight="1">
      <c r="A34" s="3804"/>
      <c r="B34" s="3804"/>
      <c r="C34" s="3815"/>
      <c r="D34" s="3816"/>
      <c r="E34" s="3816"/>
      <c r="F34" s="3816"/>
      <c r="G34" s="3816"/>
      <c r="H34" s="3816"/>
      <c r="I34" s="3817"/>
      <c r="J34" s="3792"/>
      <c r="K34" s="3793"/>
      <c r="L34" s="3793"/>
      <c r="M34" s="3793"/>
      <c r="N34" s="3793"/>
      <c r="O34" s="3794"/>
      <c r="P34" s="3795"/>
    </row>
    <row r="35" spans="1:17" s="40" customFormat="1" ht="22.5" customHeight="1">
      <c r="A35" s="624" t="s">
        <v>812</v>
      </c>
      <c r="B35" s="623"/>
      <c r="C35" s="771"/>
      <c r="D35" s="771"/>
      <c r="E35" s="771"/>
      <c r="F35" s="771"/>
      <c r="G35" s="771"/>
      <c r="H35" s="771"/>
      <c r="I35" s="771"/>
      <c r="J35" s="771"/>
      <c r="K35" s="771"/>
      <c r="L35" s="771"/>
      <c r="M35" s="772"/>
      <c r="N35" s="772"/>
      <c r="O35" s="3818">
        <f>SUM(P19:P34)</f>
        <v>0</v>
      </c>
      <c r="P35" s="3819"/>
    </row>
    <row r="36" spans="1:17" s="40" customFormat="1" ht="24.95" customHeight="1">
      <c r="A36" s="40" t="s">
        <v>78</v>
      </c>
      <c r="B36" s="21"/>
      <c r="C36" s="21"/>
      <c r="D36" s="21"/>
      <c r="E36" s="21"/>
      <c r="F36" s="21"/>
      <c r="G36" s="21"/>
      <c r="H36" s="21"/>
      <c r="I36" s="21"/>
      <c r="J36" s="21"/>
      <c r="K36" s="21"/>
      <c r="L36" s="21"/>
      <c r="M36" s="21"/>
      <c r="N36" s="21"/>
      <c r="O36" s="21"/>
      <c r="P36" s="21"/>
    </row>
    <row r="37" spans="1:17" s="40" customFormat="1" ht="20.100000000000001" customHeight="1">
      <c r="A37" s="3767" t="s">
        <v>119</v>
      </c>
      <c r="B37" s="3767"/>
      <c r="C37" s="3767"/>
      <c r="D37" s="2166" t="s">
        <v>82</v>
      </c>
      <c r="E37" s="2083"/>
      <c r="F37" s="3820"/>
      <c r="G37" s="3820"/>
      <c r="H37" s="3820"/>
      <c r="I37" s="3820"/>
      <c r="J37" s="3820"/>
      <c r="K37" s="2166" t="s">
        <v>215</v>
      </c>
      <c r="L37" s="2083"/>
      <c r="M37" s="2146"/>
      <c r="N37" s="2147"/>
      <c r="O37" s="2147"/>
      <c r="P37" s="2148"/>
    </row>
    <row r="38" spans="1:17" s="40" customFormat="1" ht="20.100000000000001" customHeight="1">
      <c r="A38" s="3767"/>
      <c r="B38" s="3767"/>
      <c r="C38" s="3767"/>
      <c r="D38" s="2166" t="s">
        <v>395</v>
      </c>
      <c r="E38" s="2083"/>
      <c r="F38" s="3820"/>
      <c r="G38" s="3820"/>
      <c r="H38" s="3820"/>
      <c r="I38" s="3820"/>
      <c r="J38" s="3820"/>
      <c r="K38" s="3762" t="s">
        <v>396</v>
      </c>
      <c r="L38" s="3763"/>
      <c r="M38" s="3821"/>
      <c r="N38" s="3822"/>
      <c r="O38" s="3823"/>
      <c r="P38" s="3824"/>
    </row>
    <row r="39" spans="1:17" s="40" customFormat="1" ht="20.100000000000001" customHeight="1">
      <c r="A39" s="3767" t="s">
        <v>120</v>
      </c>
      <c r="B39" s="3767"/>
      <c r="C39" s="3767"/>
      <c r="D39" s="2166" t="s">
        <v>82</v>
      </c>
      <c r="E39" s="2083"/>
      <c r="F39" s="3820"/>
      <c r="G39" s="3820"/>
      <c r="H39" s="3820"/>
      <c r="I39" s="3820"/>
      <c r="J39" s="3820"/>
      <c r="K39" s="2166" t="s">
        <v>813</v>
      </c>
      <c r="L39" s="2083"/>
      <c r="M39" s="2146"/>
      <c r="N39" s="2147"/>
      <c r="O39" s="3823"/>
      <c r="P39" s="3824"/>
    </row>
    <row r="40" spans="1:17" s="40" customFormat="1" ht="20.100000000000001" customHeight="1">
      <c r="A40" s="3767"/>
      <c r="B40" s="3767"/>
      <c r="C40" s="3767"/>
      <c r="D40" s="2166" t="s">
        <v>814</v>
      </c>
      <c r="E40" s="2083"/>
      <c r="F40" s="3820"/>
      <c r="G40" s="3820"/>
      <c r="H40" s="3820"/>
      <c r="I40" s="3820"/>
      <c r="J40" s="3820"/>
      <c r="K40" s="3762" t="s">
        <v>396</v>
      </c>
      <c r="L40" s="3763"/>
      <c r="M40" s="2146"/>
      <c r="N40" s="2147"/>
      <c r="O40" s="3823"/>
      <c r="P40" s="3824"/>
    </row>
    <row r="41" spans="1:17" s="40" customFormat="1" ht="20.100000000000001" customHeight="1">
      <c r="A41" s="3767" t="s">
        <v>121</v>
      </c>
      <c r="B41" s="3767"/>
      <c r="C41" s="3767"/>
      <c r="D41" s="2166" t="s">
        <v>82</v>
      </c>
      <c r="E41" s="2083"/>
      <c r="F41" s="3820"/>
      <c r="G41" s="3820"/>
      <c r="H41" s="3820"/>
      <c r="I41" s="3820"/>
      <c r="J41" s="3820"/>
      <c r="K41" s="2166" t="s">
        <v>215</v>
      </c>
      <c r="L41" s="2083"/>
      <c r="M41" s="2146"/>
      <c r="N41" s="2147"/>
      <c r="O41" s="3823"/>
      <c r="P41" s="3824"/>
    </row>
    <row r="42" spans="1:17" ht="20.100000000000001" customHeight="1">
      <c r="A42" s="3767"/>
      <c r="B42" s="3767"/>
      <c r="C42" s="3767"/>
      <c r="D42" s="2166" t="s">
        <v>395</v>
      </c>
      <c r="E42" s="2083"/>
      <c r="F42" s="3820"/>
      <c r="G42" s="3820"/>
      <c r="H42" s="3820"/>
      <c r="I42" s="3820"/>
      <c r="J42" s="3820"/>
      <c r="K42" s="3762" t="s">
        <v>396</v>
      </c>
      <c r="L42" s="3763"/>
      <c r="M42" s="2146"/>
      <c r="N42" s="2147"/>
      <c r="O42" s="3823"/>
      <c r="P42" s="3824"/>
    </row>
    <row r="43" spans="1:17" ht="20.100000000000001" customHeight="1">
      <c r="A43" s="63" t="s">
        <v>122</v>
      </c>
    </row>
    <row r="44" spans="1:17" ht="20.100000000000001" customHeight="1">
      <c r="A44" s="706"/>
    </row>
    <row r="45" spans="1:17" ht="15" customHeight="1">
      <c r="A45" s="21" t="s">
        <v>33</v>
      </c>
      <c r="Q45" s="21"/>
    </row>
    <row r="46" spans="1:17" ht="9.9499999999999993" customHeight="1">
      <c r="Q46" s="21"/>
    </row>
    <row r="47" spans="1:17" ht="15" customHeight="1">
      <c r="A47" s="3826"/>
      <c r="B47" s="3826"/>
      <c r="C47" s="3826"/>
      <c r="D47" s="3826"/>
      <c r="E47" s="3826"/>
      <c r="F47" s="3826"/>
      <c r="G47" s="3826"/>
      <c r="H47" s="3826"/>
      <c r="I47" s="3826"/>
      <c r="J47" s="3826"/>
      <c r="K47" s="3826"/>
      <c r="L47" s="3826"/>
      <c r="M47" s="3826"/>
      <c r="N47" s="3826"/>
      <c r="O47" s="3826"/>
      <c r="P47" s="3826"/>
      <c r="Q47" s="587"/>
    </row>
    <row r="48" spans="1:17" ht="9.9499999999999993" customHeight="1">
      <c r="A48" s="29"/>
      <c r="B48" s="29"/>
      <c r="C48" s="29"/>
      <c r="D48" s="29"/>
      <c r="E48" s="29"/>
      <c r="F48" s="29"/>
      <c r="G48" s="29"/>
      <c r="H48" s="29"/>
      <c r="I48" s="29"/>
      <c r="J48" s="29"/>
      <c r="K48" s="29"/>
      <c r="L48" s="29"/>
      <c r="M48" s="29"/>
      <c r="N48" s="29"/>
      <c r="O48" s="29"/>
      <c r="P48" s="29"/>
      <c r="Q48" s="21"/>
    </row>
    <row r="49" spans="1:17" ht="15" customHeight="1">
      <c r="A49" s="1696"/>
      <c r="B49" s="1696"/>
      <c r="C49" s="1696"/>
      <c r="D49" s="29"/>
      <c r="E49" s="1696"/>
      <c r="F49" s="1696"/>
      <c r="G49" s="1696"/>
      <c r="H49" s="1696"/>
      <c r="I49" s="1696"/>
      <c r="J49" s="1696"/>
      <c r="K49" s="1696"/>
      <c r="L49" s="1696"/>
      <c r="M49" s="1696"/>
      <c r="N49" s="1696"/>
      <c r="O49" s="1696"/>
      <c r="P49" s="1696"/>
      <c r="Q49" s="589"/>
    </row>
    <row r="50" spans="1:17" ht="15" customHeight="1">
      <c r="A50" s="1696"/>
      <c r="B50" s="1696"/>
      <c r="C50" s="1696"/>
      <c r="D50" s="29"/>
      <c r="E50" s="1696"/>
      <c r="F50" s="1696"/>
      <c r="G50" s="1696"/>
      <c r="H50" s="1696"/>
      <c r="I50" s="1696"/>
      <c r="J50" s="1696"/>
      <c r="K50" s="1696"/>
      <c r="L50" s="1696"/>
      <c r="M50" s="1696"/>
      <c r="N50" s="1696"/>
      <c r="O50" s="1696"/>
      <c r="P50" s="1696"/>
    </row>
    <row r="51" spans="1:17" ht="60" customHeight="1">
      <c r="A51" s="1696"/>
      <c r="B51" s="1696"/>
      <c r="C51" s="1696"/>
      <c r="D51" s="1767"/>
      <c r="E51" s="1767"/>
      <c r="F51" s="1767"/>
      <c r="G51" s="1767"/>
      <c r="H51" s="1767"/>
      <c r="I51" s="1767"/>
      <c r="J51" s="1767"/>
      <c r="K51" s="1767"/>
      <c r="L51" s="1767"/>
      <c r="M51" s="1767"/>
      <c r="N51" s="1767"/>
      <c r="O51" s="1767"/>
      <c r="P51" s="1767"/>
      <c r="Q51" s="588"/>
    </row>
    <row r="52" spans="1:17" ht="60" customHeight="1">
      <c r="A52" s="1696"/>
      <c r="B52" s="1696"/>
      <c r="C52" s="1696"/>
      <c r="D52" s="1767"/>
      <c r="E52" s="1767"/>
      <c r="F52" s="1767"/>
      <c r="G52" s="1767"/>
      <c r="H52" s="1767"/>
      <c r="I52" s="1767"/>
      <c r="J52" s="1767"/>
      <c r="K52" s="1767"/>
      <c r="L52" s="1767"/>
      <c r="M52" s="1767"/>
      <c r="N52" s="1767"/>
      <c r="O52" s="1767"/>
      <c r="P52" s="1767"/>
      <c r="Q52" s="588"/>
    </row>
    <row r="53" spans="1:17" ht="60" customHeight="1">
      <c r="A53" s="1696"/>
      <c r="B53" s="1696"/>
      <c r="C53" s="1696"/>
      <c r="D53" s="1767"/>
      <c r="E53" s="1767"/>
      <c r="F53" s="1767"/>
      <c r="G53" s="1767"/>
      <c r="H53" s="1767"/>
      <c r="I53" s="1767"/>
      <c r="J53" s="1767"/>
      <c r="K53" s="1767"/>
      <c r="L53" s="1767"/>
      <c r="M53" s="1767"/>
      <c r="N53" s="1767"/>
      <c r="O53" s="1767"/>
      <c r="P53" s="1767"/>
      <c r="Q53" s="588"/>
    </row>
    <row r="54" spans="1:17" ht="80.099999999999994" customHeight="1">
      <c r="A54" s="1696"/>
      <c r="B54" s="1696"/>
      <c r="C54" s="1696"/>
      <c r="D54" s="1767"/>
      <c r="E54" s="1767"/>
      <c r="F54" s="1767"/>
      <c r="G54" s="1767"/>
      <c r="H54" s="1767"/>
      <c r="I54" s="1767"/>
      <c r="J54" s="1767"/>
      <c r="K54" s="1767"/>
      <c r="L54" s="1767"/>
      <c r="M54" s="1767"/>
      <c r="N54" s="1767"/>
      <c r="O54" s="1767"/>
      <c r="P54" s="1767"/>
      <c r="Q54" s="588"/>
    </row>
    <row r="55" spans="1:17" ht="9.9499999999999993" customHeight="1">
      <c r="A55" s="29"/>
      <c r="B55" s="29"/>
      <c r="C55" s="1696"/>
      <c r="D55" s="1696"/>
      <c r="E55" s="1696"/>
      <c r="F55" s="1696"/>
      <c r="G55" s="1696"/>
      <c r="H55" s="1696"/>
      <c r="I55" s="1696"/>
      <c r="J55" s="1696"/>
      <c r="K55" s="1696"/>
      <c r="L55" s="1696"/>
      <c r="M55" s="1696"/>
      <c r="N55" s="1696"/>
      <c r="O55" s="1696"/>
      <c r="P55" s="1696"/>
    </row>
    <row r="56" spans="1:17" ht="15" customHeight="1">
      <c r="A56" s="1696"/>
      <c r="B56" s="1696"/>
      <c r="C56" s="1696"/>
      <c r="D56" s="1696"/>
      <c r="E56" s="1696"/>
      <c r="F56" s="1696"/>
      <c r="G56" s="1696"/>
      <c r="H56" s="1696"/>
      <c r="I56" s="1696"/>
      <c r="J56" s="1696"/>
      <c r="K56" s="1696"/>
      <c r="L56" s="1696"/>
      <c r="M56" s="1696"/>
      <c r="N56" s="1696"/>
      <c r="O56" s="1696"/>
      <c r="P56" s="1696"/>
      <c r="Q56" s="589"/>
    </row>
    <row r="57" spans="1:17" ht="15" customHeight="1">
      <c r="A57" s="1696"/>
      <c r="B57" s="29"/>
      <c r="C57" s="1696"/>
      <c r="D57" s="29"/>
      <c r="E57" s="1696"/>
      <c r="F57" s="1696"/>
      <c r="G57" s="1696"/>
      <c r="H57" s="1696"/>
      <c r="I57" s="1696"/>
      <c r="J57" s="1696"/>
      <c r="K57" s="1696"/>
      <c r="L57" s="1696"/>
      <c r="M57" s="1696"/>
      <c r="N57" s="1696"/>
      <c r="O57" s="1696"/>
      <c r="P57" s="1696"/>
      <c r="Q57" s="589"/>
    </row>
    <row r="58" spans="1:17" ht="15" customHeight="1">
      <c r="A58" s="1696"/>
      <c r="B58" s="1696"/>
      <c r="C58" s="1696"/>
      <c r="D58" s="1696"/>
      <c r="E58" s="1696"/>
      <c r="F58" s="1696"/>
      <c r="G58" s="1696"/>
      <c r="H58" s="1696"/>
      <c r="I58" s="1696"/>
      <c r="J58" s="1696"/>
      <c r="K58" s="1696"/>
      <c r="L58" s="1696"/>
      <c r="M58" s="1696"/>
      <c r="N58" s="1696"/>
      <c r="O58" s="1696"/>
      <c r="P58" s="1696"/>
      <c r="Q58" s="589"/>
    </row>
    <row r="59" spans="1:17" ht="15" customHeight="1">
      <c r="A59" s="29"/>
      <c r="B59" s="1696"/>
      <c r="C59" s="1696"/>
      <c r="D59" s="1696"/>
      <c r="E59" s="29"/>
      <c r="F59" s="1696"/>
      <c r="G59" s="1696"/>
      <c r="H59" s="1696"/>
      <c r="I59" s="1696"/>
      <c r="J59" s="1696"/>
      <c r="K59" s="1696"/>
      <c r="L59" s="1696"/>
      <c r="M59" s="1696"/>
      <c r="N59" s="1696"/>
      <c r="O59" s="1696"/>
      <c r="P59" s="1696"/>
      <c r="Q59" s="589"/>
    </row>
    <row r="60" spans="1:17" ht="15" customHeight="1">
      <c r="A60" s="1696"/>
      <c r="B60" s="1696"/>
      <c r="C60" s="1696"/>
      <c r="D60" s="1696"/>
      <c r="E60" s="1696"/>
      <c r="F60" s="1696"/>
      <c r="G60" s="1696"/>
      <c r="H60" s="1696"/>
      <c r="I60" s="1696"/>
      <c r="J60" s="1696"/>
      <c r="K60" s="1696"/>
      <c r="L60" s="1696"/>
      <c r="M60" s="1696"/>
      <c r="N60" s="1696"/>
      <c r="O60" s="1696"/>
      <c r="P60" s="1696"/>
      <c r="Q60" s="589"/>
    </row>
    <row r="61" spans="1:17" ht="15" customHeight="1">
      <c r="A61" s="29"/>
      <c r="B61" s="1696"/>
      <c r="C61" s="1696"/>
      <c r="D61" s="1696"/>
      <c r="E61" s="29"/>
      <c r="F61" s="1696"/>
      <c r="G61" s="1696"/>
      <c r="H61" s="1696"/>
      <c r="I61" s="1696"/>
      <c r="J61" s="1696"/>
      <c r="K61" s="1696"/>
      <c r="L61" s="1696"/>
      <c r="M61" s="1696"/>
      <c r="N61" s="1696"/>
      <c r="O61" s="1696"/>
      <c r="P61" s="1696"/>
      <c r="Q61" s="589"/>
    </row>
    <row r="62" spans="1:17" ht="15" customHeight="1">
      <c r="A62" s="1696"/>
      <c r="B62" s="1696"/>
      <c r="C62" s="1696"/>
      <c r="D62" s="1696"/>
      <c r="E62" s="1696"/>
      <c r="F62" s="1696"/>
      <c r="G62" s="1696"/>
      <c r="H62" s="1696"/>
      <c r="I62" s="1696"/>
      <c r="J62" s="1696"/>
      <c r="K62" s="1696"/>
      <c r="L62" s="1696"/>
      <c r="M62" s="1696"/>
      <c r="N62" s="1696"/>
      <c r="O62" s="1696"/>
      <c r="P62" s="1696"/>
      <c r="Q62" s="589"/>
    </row>
    <row r="63" spans="1:17" ht="15" customHeight="1">
      <c r="A63" s="29"/>
      <c r="B63" s="1696"/>
      <c r="C63" s="1696"/>
      <c r="D63" s="1696"/>
      <c r="E63" s="29"/>
      <c r="F63" s="1696"/>
      <c r="G63" s="1696"/>
      <c r="H63" s="1696"/>
      <c r="I63" s="1696"/>
      <c r="J63" s="1696"/>
      <c r="K63" s="1696"/>
      <c r="L63" s="1696"/>
      <c r="M63" s="1696"/>
      <c r="N63" s="1696"/>
      <c r="O63" s="1696"/>
      <c r="P63" s="1696"/>
      <c r="Q63" s="589"/>
    </row>
    <row r="64" spans="1:17" ht="15" customHeight="1">
      <c r="A64" s="1696"/>
      <c r="B64" s="29"/>
      <c r="C64" s="1696"/>
      <c r="D64" s="29"/>
      <c r="E64" s="1696"/>
      <c r="F64" s="1696"/>
      <c r="G64" s="1696"/>
      <c r="H64" s="1696"/>
      <c r="I64" s="1696"/>
      <c r="J64" s="1696"/>
      <c r="K64" s="1696"/>
      <c r="L64" s="1696"/>
      <c r="M64" s="1696"/>
      <c r="N64" s="1696"/>
      <c r="O64" s="1696"/>
      <c r="P64" s="1696"/>
      <c r="Q64" s="589"/>
    </row>
    <row r="65" spans="1:17" ht="15" customHeight="1">
      <c r="A65" s="1696"/>
      <c r="B65" s="1696"/>
      <c r="C65" s="1696"/>
      <c r="D65" s="1696"/>
      <c r="E65" s="1696"/>
      <c r="F65" s="1696"/>
      <c r="G65" s="1696"/>
      <c r="H65" s="1696"/>
      <c r="I65" s="1696"/>
      <c r="J65" s="1696"/>
      <c r="K65" s="1696"/>
      <c r="L65" s="1696"/>
      <c r="M65" s="1696"/>
      <c r="N65" s="1696"/>
      <c r="O65" s="1696"/>
      <c r="P65" s="1696"/>
      <c r="Q65" s="589"/>
    </row>
    <row r="66" spans="1:17" ht="15" customHeight="1">
      <c r="A66" s="1696"/>
      <c r="B66" s="29"/>
      <c r="C66" s="1696"/>
      <c r="D66" s="29"/>
      <c r="E66" s="1696"/>
      <c r="F66" s="1696"/>
      <c r="G66" s="1696"/>
      <c r="H66" s="1696"/>
      <c r="I66" s="1696"/>
      <c r="J66" s="1696"/>
      <c r="K66" s="1696"/>
      <c r="L66" s="1696"/>
      <c r="M66" s="1696"/>
      <c r="N66" s="1696"/>
      <c r="O66" s="1696"/>
      <c r="P66" s="1696"/>
      <c r="Q66" s="589"/>
    </row>
    <row r="67" spans="1:17" ht="15" customHeight="1">
      <c r="A67" s="1696"/>
      <c r="B67" s="1696"/>
      <c r="C67" s="1696"/>
      <c r="D67" s="1696"/>
      <c r="E67" s="1696"/>
      <c r="F67" s="1696"/>
      <c r="G67" s="1696"/>
      <c r="H67" s="1696"/>
      <c r="I67" s="1696"/>
      <c r="J67" s="1696"/>
      <c r="K67" s="1696"/>
      <c r="L67" s="1696"/>
      <c r="M67" s="1696"/>
      <c r="N67" s="1696"/>
      <c r="O67" s="1696"/>
      <c r="P67" s="1696"/>
      <c r="Q67" s="589"/>
    </row>
    <row r="68" spans="1:17" ht="15" customHeight="1">
      <c r="A68" s="1696"/>
      <c r="B68" s="1696"/>
      <c r="C68" s="1696"/>
      <c r="D68" s="1696"/>
      <c r="E68" s="1696"/>
      <c r="F68" s="1696"/>
      <c r="G68" s="1696"/>
      <c r="H68" s="1696"/>
      <c r="I68" s="1696"/>
      <c r="J68" s="1696"/>
      <c r="K68" s="1696"/>
      <c r="L68" s="1696"/>
      <c r="M68" s="1696"/>
      <c r="N68" s="1696"/>
      <c r="O68" s="1696"/>
      <c r="P68" s="1696"/>
      <c r="Q68" s="589"/>
    </row>
    <row r="69" spans="1:17" ht="15" customHeight="1">
      <c r="A69" s="3825"/>
      <c r="B69" s="3825"/>
      <c r="C69" s="3825"/>
      <c r="D69" s="3825"/>
      <c r="E69" s="3825"/>
      <c r="F69" s="3825"/>
      <c r="G69" s="3825"/>
      <c r="H69" s="3825"/>
      <c r="I69" s="3825"/>
      <c r="J69" s="3825"/>
      <c r="K69" s="3825"/>
      <c r="L69" s="3825"/>
      <c r="M69" s="3825"/>
      <c r="N69" s="3825"/>
      <c r="O69" s="3825"/>
      <c r="P69" s="3825"/>
      <c r="Q69" s="589"/>
    </row>
    <row r="70" spans="1:17" ht="9.9499999999999993" customHeight="1">
      <c r="A70" s="29"/>
      <c r="B70" s="29"/>
      <c r="C70" s="1696"/>
      <c r="D70" s="1696"/>
      <c r="E70" s="1696"/>
      <c r="F70" s="1696"/>
      <c r="G70" s="1696"/>
      <c r="H70" s="1696"/>
      <c r="I70" s="1696"/>
      <c r="J70" s="1696"/>
      <c r="K70" s="1696"/>
      <c r="L70" s="1696"/>
      <c r="M70" s="1696"/>
      <c r="N70" s="1696"/>
      <c r="O70" s="1696"/>
      <c r="P70" s="1696"/>
      <c r="Q70" s="589"/>
    </row>
    <row r="71" spans="1:17" ht="15" customHeight="1">
      <c r="A71" s="1766"/>
      <c r="B71" s="29"/>
      <c r="C71" s="1696"/>
      <c r="D71" s="29"/>
      <c r="E71" s="1766"/>
      <c r="F71" s="1766"/>
      <c r="G71" s="1696"/>
      <c r="H71" s="1696"/>
      <c r="I71" s="1696"/>
      <c r="J71" s="1696"/>
      <c r="K71" s="1696"/>
      <c r="L71" s="1696"/>
      <c r="M71" s="1696"/>
      <c r="N71" s="1696"/>
      <c r="O71" s="1696"/>
      <c r="P71" s="1696"/>
      <c r="Q71" s="707"/>
    </row>
    <row r="72" spans="1:17" ht="15" customHeight="1">
      <c r="A72" s="2012"/>
      <c r="B72" s="3825"/>
      <c r="C72" s="3825"/>
      <c r="D72" s="3825"/>
      <c r="E72" s="3825"/>
      <c r="F72" s="3825"/>
      <c r="G72" s="3825"/>
      <c r="H72" s="3825"/>
      <c r="I72" s="3825"/>
      <c r="J72" s="3825"/>
      <c r="K72" s="3825"/>
      <c r="L72" s="3825"/>
      <c r="M72" s="3825"/>
      <c r="N72" s="3825"/>
      <c r="O72" s="3825"/>
      <c r="P72" s="3825"/>
      <c r="Q72" s="46"/>
    </row>
    <row r="73" spans="1:17" ht="15" customHeight="1">
      <c r="A73" s="2012"/>
      <c r="B73" s="3825"/>
      <c r="C73" s="3825"/>
      <c r="D73" s="3825"/>
      <c r="E73" s="3825"/>
      <c r="F73" s="3825"/>
      <c r="G73" s="3825"/>
      <c r="H73" s="3825"/>
      <c r="I73" s="3825"/>
      <c r="J73" s="3825"/>
      <c r="K73" s="3825"/>
      <c r="L73" s="3825"/>
      <c r="M73" s="3825"/>
      <c r="N73" s="3825"/>
      <c r="O73" s="3825"/>
      <c r="P73" s="3825"/>
      <c r="Q73" s="46"/>
    </row>
    <row r="74" spans="1:17" ht="15" customHeight="1">
      <c r="A74" s="2012"/>
      <c r="B74" s="3825"/>
      <c r="C74" s="3825"/>
      <c r="D74" s="3825"/>
      <c r="E74" s="3825"/>
      <c r="F74" s="3825"/>
      <c r="G74" s="3825"/>
      <c r="H74" s="3825"/>
      <c r="I74" s="3825"/>
      <c r="J74" s="3825"/>
      <c r="K74" s="3825"/>
      <c r="L74" s="3825"/>
      <c r="M74" s="3825"/>
      <c r="N74" s="3825"/>
      <c r="O74" s="3825"/>
      <c r="P74" s="3825"/>
      <c r="Q74" s="46"/>
    </row>
    <row r="75" spans="1:17" ht="15" customHeight="1">
      <c r="A75" s="3825"/>
      <c r="B75" s="3825"/>
      <c r="C75" s="3825"/>
      <c r="D75" s="3825"/>
      <c r="E75" s="3825"/>
      <c r="F75" s="3825"/>
      <c r="G75" s="3825"/>
      <c r="H75" s="3825"/>
      <c r="I75" s="3825"/>
      <c r="J75" s="3825"/>
      <c r="K75" s="3825"/>
      <c r="L75" s="3825"/>
      <c r="M75" s="3825"/>
      <c r="N75" s="3825"/>
      <c r="O75" s="3825"/>
      <c r="P75" s="3825"/>
      <c r="Q75" s="46"/>
    </row>
    <row r="76" spans="1:17" ht="15" customHeight="1">
      <c r="A76" s="3825"/>
      <c r="B76" s="3825"/>
      <c r="C76" s="3825"/>
      <c r="D76" s="3825"/>
      <c r="E76" s="3825"/>
      <c r="F76" s="3825"/>
      <c r="G76" s="3825"/>
      <c r="H76" s="3825"/>
      <c r="I76" s="3825"/>
      <c r="J76" s="3825"/>
      <c r="K76" s="3825"/>
      <c r="L76" s="3825"/>
      <c r="M76" s="3825"/>
      <c r="N76" s="3825"/>
      <c r="O76" s="3825"/>
      <c r="P76" s="3825"/>
      <c r="Q76" s="46"/>
    </row>
    <row r="77" spans="1:17" ht="15" customHeight="1">
      <c r="A77" s="2012"/>
      <c r="B77" s="3825"/>
      <c r="C77" s="3825"/>
      <c r="D77" s="3825"/>
      <c r="E77" s="3825"/>
      <c r="F77" s="3825"/>
      <c r="G77" s="3825"/>
      <c r="H77" s="3825"/>
      <c r="I77" s="3825"/>
      <c r="J77" s="3825"/>
      <c r="K77" s="3825"/>
      <c r="L77" s="3825"/>
      <c r="M77" s="3825"/>
      <c r="N77" s="3825"/>
      <c r="O77" s="3825"/>
      <c r="P77" s="3825"/>
      <c r="Q77" s="46"/>
    </row>
    <row r="78" spans="1:17" ht="15" customHeight="1">
      <c r="A78" s="2012"/>
      <c r="B78" s="3825"/>
      <c r="C78" s="3825"/>
      <c r="D78" s="3825"/>
      <c r="E78" s="3825"/>
      <c r="F78" s="3825"/>
      <c r="G78" s="3825"/>
      <c r="H78" s="3825"/>
      <c r="I78" s="3825"/>
      <c r="J78" s="3825"/>
      <c r="K78" s="3825"/>
      <c r="L78" s="3825"/>
      <c r="M78" s="3825"/>
      <c r="N78" s="3825"/>
      <c r="O78" s="3825"/>
      <c r="P78" s="3825"/>
      <c r="Q78" s="46"/>
    </row>
  </sheetData>
  <mergeCells count="123">
    <mergeCell ref="A78:P78"/>
    <mergeCell ref="A72:P72"/>
    <mergeCell ref="A73:P73"/>
    <mergeCell ref="A74:P74"/>
    <mergeCell ref="A75:P75"/>
    <mergeCell ref="A76:P76"/>
    <mergeCell ref="A77:P77"/>
    <mergeCell ref="A69:P69"/>
    <mergeCell ref="M42:P42"/>
    <mergeCell ref="A47:P47"/>
    <mergeCell ref="A41:C42"/>
    <mergeCell ref="D41:E41"/>
    <mergeCell ref="F41:J41"/>
    <mergeCell ref="K41:L41"/>
    <mergeCell ref="M41:P41"/>
    <mergeCell ref="D42:E42"/>
    <mergeCell ref="F42:J42"/>
    <mergeCell ref="K42:L42"/>
    <mergeCell ref="A39:C40"/>
    <mergeCell ref="D39:E39"/>
    <mergeCell ref="F39:J39"/>
    <mergeCell ref="K39:L39"/>
    <mergeCell ref="M39:P39"/>
    <mergeCell ref="D40:E40"/>
    <mergeCell ref="F40:J40"/>
    <mergeCell ref="K40:L40"/>
    <mergeCell ref="M40:P40"/>
    <mergeCell ref="C34:I34"/>
    <mergeCell ref="J34:N34"/>
    <mergeCell ref="O34:P34"/>
    <mergeCell ref="O35:P35"/>
    <mergeCell ref="A37:C38"/>
    <mergeCell ref="D37:E37"/>
    <mergeCell ref="F37:J37"/>
    <mergeCell ref="K37:L37"/>
    <mergeCell ref="M37:P37"/>
    <mergeCell ref="D38:E38"/>
    <mergeCell ref="B31:B34"/>
    <mergeCell ref="C31:I31"/>
    <mergeCell ref="J31:N31"/>
    <mergeCell ref="O31:P31"/>
    <mergeCell ref="C32:I32"/>
    <mergeCell ref="J32:N32"/>
    <mergeCell ref="O32:P32"/>
    <mergeCell ref="C33:I33"/>
    <mergeCell ref="J33:N33"/>
    <mergeCell ref="O33:P33"/>
    <mergeCell ref="F38:J38"/>
    <mergeCell ref="K38:L38"/>
    <mergeCell ref="M38:P38"/>
    <mergeCell ref="C29:I29"/>
    <mergeCell ref="J29:N29"/>
    <mergeCell ref="O29:P29"/>
    <mergeCell ref="C30:I30"/>
    <mergeCell ref="J30:N30"/>
    <mergeCell ref="O30:P30"/>
    <mergeCell ref="C26:I26"/>
    <mergeCell ref="J26:N26"/>
    <mergeCell ref="O26:P26"/>
    <mergeCell ref="O28:P28"/>
    <mergeCell ref="B23:B26"/>
    <mergeCell ref="C23:I23"/>
    <mergeCell ref="J23:N23"/>
    <mergeCell ref="O23:P23"/>
    <mergeCell ref="C24:I24"/>
    <mergeCell ref="J24:N24"/>
    <mergeCell ref="O24:P24"/>
    <mergeCell ref="C25:I25"/>
    <mergeCell ref="J25:N25"/>
    <mergeCell ref="O25:P25"/>
    <mergeCell ref="J20:N20"/>
    <mergeCell ref="O20:P20"/>
    <mergeCell ref="C21:I21"/>
    <mergeCell ref="J21:N21"/>
    <mergeCell ref="O21:P21"/>
    <mergeCell ref="C22:I22"/>
    <mergeCell ref="J22:N22"/>
    <mergeCell ref="O22:P22"/>
    <mergeCell ref="A18:B18"/>
    <mergeCell ref="C18:I18"/>
    <mergeCell ref="J18:N18"/>
    <mergeCell ref="O18:P18"/>
    <mergeCell ref="A19:A34"/>
    <mergeCell ref="B19:B22"/>
    <mergeCell ref="C19:I19"/>
    <mergeCell ref="J19:N19"/>
    <mergeCell ref="O19:P19"/>
    <mergeCell ref="C20:I20"/>
    <mergeCell ref="B27:B30"/>
    <mergeCell ref="C27:I27"/>
    <mergeCell ref="J27:N27"/>
    <mergeCell ref="O27:P27"/>
    <mergeCell ref="C28:I28"/>
    <mergeCell ref="J28:N28"/>
    <mergeCell ref="A14:C15"/>
    <mergeCell ref="D14:E14"/>
    <mergeCell ref="F14:G14"/>
    <mergeCell ref="E15:P15"/>
    <mergeCell ref="A17:I17"/>
    <mergeCell ref="J17:N17"/>
    <mergeCell ref="O17:P17"/>
    <mergeCell ref="A9:C9"/>
    <mergeCell ref="D9:P9"/>
    <mergeCell ref="A11:C11"/>
    <mergeCell ref="D11:P11"/>
    <mergeCell ref="A12:C13"/>
    <mergeCell ref="G12:P12"/>
    <mergeCell ref="D13:E13"/>
    <mergeCell ref="F13:G13"/>
    <mergeCell ref="K13:P13"/>
    <mergeCell ref="A6:C6"/>
    <mergeCell ref="D6:I6"/>
    <mergeCell ref="J6:L6"/>
    <mergeCell ref="M6:P6"/>
    <mergeCell ref="A7:C8"/>
    <mergeCell ref="D7:P7"/>
    <mergeCell ref="K8:P8"/>
    <mergeCell ref="O2:P2"/>
    <mergeCell ref="A3:P3"/>
    <mergeCell ref="A4:C4"/>
    <mergeCell ref="D4:G4"/>
    <mergeCell ref="H4:I4"/>
    <mergeCell ref="J4:P4"/>
  </mergeCells>
  <phoneticPr fontId="53"/>
  <conditionalFormatting sqref="D6:I6 M6:P6 D7:P7 K8:P8 D9:P9 D11:P11 E12 K13:P13 F13:G14 D15 C19:P34 F37:J42 M37:P42">
    <cfRule type="containsBlanks" dxfId="0" priority="1">
      <formula>LEN(TRIM(C6))=0</formula>
    </cfRule>
  </conditionalFormatting>
  <dataValidations count="3">
    <dataValidation type="list" imeMode="off" allowBlank="1" showInputMessage="1" showErrorMessage="1" sqref="D15">
      <formula1>"✓"</formula1>
    </dataValidation>
    <dataValidation imeMode="hiragana" allowBlank="1" showInputMessage="1" showErrorMessage="1" sqref="F37 F8:G8 D9 G12 C18:C35 F39 F13:G13"/>
    <dataValidation imeMode="off" allowBlank="1" showInputMessage="1" showErrorMessage="1" sqref="O18:O34 E12 D1:D2 K13:L13"/>
  </dataValidations>
  <printOptions horizontalCentered="1"/>
  <pageMargins left="0.39370078740157483" right="0.39370078740157483" top="0.39370078740157483" bottom="0" header="0.31496062992125984" footer="0.31496062992125984"/>
  <pageSetup paperSize="9" orientation="portrait" r:id="rId1"/>
  <headerFooter scaleWithDoc="0">
    <oddFooter>&amp;R　東京支部7月開講コース</oddFooter>
  </headerFooter>
  <rowBreaks count="1" manualBreakCount="1">
    <brk id="44" max="15" man="1"/>
  </rowBreaks>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FF00"/>
    <pageSetUpPr fitToPage="1"/>
  </sheetPr>
  <dimension ref="A1:N119"/>
  <sheetViews>
    <sheetView showZeros="0" view="pageBreakPreview" zoomScaleNormal="30" zoomScaleSheetLayoutView="100" workbookViewId="0">
      <selection activeCell="C14" sqref="C14:E14"/>
    </sheetView>
  </sheetViews>
  <sheetFormatPr defaultRowHeight="12"/>
  <cols>
    <col min="1" max="1" width="12.5" style="213" customWidth="1"/>
    <col min="2" max="2" width="87.875" style="213" customWidth="1"/>
    <col min="3" max="4" width="15.625" style="1477" customWidth="1"/>
    <col min="5" max="5" width="15.625" style="213" customWidth="1"/>
    <col min="6" max="6" width="12.75" style="213" customWidth="1"/>
    <col min="7" max="7" width="15.75" style="213" customWidth="1"/>
    <col min="8" max="13" width="12.75" style="213" customWidth="1"/>
    <col min="14" max="14" width="113.125" style="213" customWidth="1"/>
    <col min="15" max="15" width="12.75" style="213" customWidth="1"/>
    <col min="16" max="16384" width="9" style="213"/>
  </cols>
  <sheetData>
    <row r="1" spans="1:14" ht="42" customHeight="1">
      <c r="A1" s="3828" t="s">
        <v>1271</v>
      </c>
      <c r="B1" s="3828"/>
      <c r="C1" s="1463"/>
      <c r="D1" s="3830"/>
      <c r="E1" s="3830"/>
      <c r="F1" s="1464"/>
      <c r="G1" s="1294"/>
    </row>
    <row r="2" spans="1:14" ht="33" customHeight="1">
      <c r="A2" s="3828"/>
      <c r="B2" s="3828"/>
      <c r="C2" s="1463"/>
      <c r="D2" s="3830"/>
      <c r="E2" s="3830"/>
    </row>
    <row r="3" spans="1:14" ht="48" customHeight="1" thickBot="1">
      <c r="A3" s="3829"/>
      <c r="B3" s="3829"/>
      <c r="C3" s="1465"/>
      <c r="D3" s="3831"/>
      <c r="E3" s="3831"/>
    </row>
    <row r="4" spans="1:14" ht="24.95" customHeight="1">
      <c r="A4" s="1466" t="s">
        <v>1256</v>
      </c>
      <c r="B4" s="3832" t="s">
        <v>1257</v>
      </c>
      <c r="C4" s="3833"/>
      <c r="D4" s="3834"/>
      <c r="E4" s="1467" t="s">
        <v>234</v>
      </c>
    </row>
    <row r="5" spans="1:14" ht="78" customHeight="1">
      <c r="A5" s="1468"/>
      <c r="B5" s="3835" t="str">
        <f>IF( 様式1!G35="","", 様式1!G35)</f>
        <v/>
      </c>
      <c r="C5" s="3836"/>
      <c r="D5" s="3837"/>
      <c r="E5" s="1469" t="str">
        <f>IF( 様式1!F37="","", 様式1!F37)</f>
        <v/>
      </c>
      <c r="H5" s="1294"/>
      <c r="I5" s="1294"/>
      <c r="J5" s="1294"/>
      <c r="K5" s="1294"/>
      <c r="L5" s="1294"/>
      <c r="M5" s="1294"/>
      <c r="N5" s="1294"/>
    </row>
    <row r="6" spans="1:14" ht="24.95" customHeight="1">
      <c r="A6" s="3838" t="s">
        <v>1258</v>
      </c>
      <c r="B6" s="3839"/>
      <c r="C6" s="3840" t="s">
        <v>90</v>
      </c>
      <c r="D6" s="3839"/>
      <c r="E6" s="3841"/>
      <c r="H6" s="1294"/>
      <c r="I6" s="1294"/>
      <c r="J6" s="1294"/>
      <c r="K6" s="1294"/>
      <c r="L6" s="1294"/>
      <c r="M6" s="1294"/>
      <c r="N6" s="1294"/>
    </row>
    <row r="7" spans="1:14" ht="75" customHeight="1">
      <c r="A7" s="3842" t="str">
        <f>IF( 様式1!L10="","", 様式1!L10)&amp;"・"&amp;IF( 様式1!F39="","", 様式1!F39)</f>
        <v>・</v>
      </c>
      <c r="B7" s="3843"/>
      <c r="C7" s="3844" t="str">
        <f>IF(様式1!F36="","",TEXT(様式1!F36,"ggge年m月d日"))&amp;"～"&amp;IF(様式1!K36="","",TEXT(様式1!K36,"ggge年m月d日"))</f>
        <v>令和6年7月18日～</v>
      </c>
      <c r="D7" s="3844"/>
      <c r="E7" s="3845"/>
      <c r="H7" s="1294"/>
      <c r="I7" s="1294"/>
      <c r="J7" s="1294"/>
      <c r="K7" s="1294"/>
      <c r="L7" s="1294"/>
      <c r="M7" s="1294"/>
      <c r="N7" s="1294"/>
    </row>
    <row r="8" spans="1:14" ht="24.95" customHeight="1">
      <c r="A8" s="3849" t="s">
        <v>990</v>
      </c>
      <c r="B8" s="3850"/>
      <c r="C8" s="3840" t="s">
        <v>91</v>
      </c>
      <c r="D8" s="3839"/>
      <c r="E8" s="3841"/>
      <c r="H8" s="1294"/>
      <c r="I8" s="3827"/>
      <c r="J8" s="3827"/>
      <c r="K8" s="3827"/>
      <c r="L8" s="1294"/>
      <c r="M8" s="1470"/>
      <c r="N8" s="3851"/>
    </row>
    <row r="9" spans="1:14" ht="39.950000000000003" customHeight="1">
      <c r="A9" s="3852" t="str">
        <f>IF( 様式５!Y7="","", 様式５!Y7)</f>
        <v/>
      </c>
      <c r="B9" s="3853"/>
      <c r="C9" s="3858" t="str">
        <f>IF(様式５!N16="","",様式５!AO31&amp;"～"&amp;様式５!AO32)</f>
        <v/>
      </c>
      <c r="D9" s="3859"/>
      <c r="E9" s="3860"/>
      <c r="H9" s="1294"/>
      <c r="I9" s="3861"/>
      <c r="J9" s="3861"/>
      <c r="K9" s="3861"/>
      <c r="L9" s="1294"/>
      <c r="M9" s="1294"/>
      <c r="N9" s="3851"/>
    </row>
    <row r="10" spans="1:14" ht="24.95" customHeight="1">
      <c r="A10" s="3854"/>
      <c r="B10" s="3855"/>
      <c r="C10" s="3840" t="s">
        <v>258</v>
      </c>
      <c r="D10" s="3839"/>
      <c r="E10" s="3841"/>
      <c r="H10" s="1471"/>
      <c r="I10" s="3827"/>
      <c r="J10" s="3827"/>
      <c r="K10" s="3827"/>
      <c r="L10" s="1294"/>
      <c r="M10" s="1294"/>
      <c r="N10" s="3851"/>
    </row>
    <row r="11" spans="1:14" ht="60" customHeight="1">
      <c r="A11" s="3856"/>
      <c r="B11" s="3857"/>
      <c r="C11" s="3858" t="str">
        <f>IF( 様式4!G24="","", 様式4!G24)</f>
        <v/>
      </c>
      <c r="D11" s="3859"/>
      <c r="E11" s="3860"/>
      <c r="H11" s="1472"/>
      <c r="I11" s="3861"/>
      <c r="J11" s="3861"/>
      <c r="K11" s="3861"/>
      <c r="L11" s="1294"/>
      <c r="M11" s="1294"/>
      <c r="N11" s="3851"/>
    </row>
    <row r="12" spans="1:14" ht="24.95" customHeight="1">
      <c r="A12" s="3849" t="s">
        <v>1259</v>
      </c>
      <c r="B12" s="3850"/>
      <c r="C12" s="3840" t="s">
        <v>68</v>
      </c>
      <c r="D12" s="3839"/>
      <c r="E12" s="3841"/>
      <c r="H12" s="1472"/>
      <c r="I12" s="3827"/>
      <c r="J12" s="3827"/>
      <c r="K12" s="3827"/>
      <c r="L12" s="1294"/>
      <c r="M12" s="1294"/>
      <c r="N12" s="3851"/>
    </row>
    <row r="13" spans="1:14" ht="75" customHeight="1">
      <c r="A13" s="3885" t="str">
        <f>IF( 様式５!F29="","", 様式５!F29)</f>
        <v/>
      </c>
      <c r="B13" s="3886"/>
      <c r="C13" s="3846" t="str">
        <f>IF(様式1!H40="","",様式1!H40&amp;"")&amp;CHAR(10)&amp;様式1!H41</f>
        <v xml:space="preserve">
</v>
      </c>
      <c r="D13" s="3847"/>
      <c r="E13" s="3848"/>
      <c r="H13" s="1472"/>
      <c r="I13" s="3891"/>
      <c r="J13" s="3891"/>
      <c r="K13" s="3891"/>
      <c r="L13" s="1294"/>
      <c r="M13" s="1294"/>
      <c r="N13" s="3851"/>
    </row>
    <row r="14" spans="1:14" ht="24.95" customHeight="1">
      <c r="A14" s="3887"/>
      <c r="B14" s="3888"/>
      <c r="C14" s="3840" t="s">
        <v>1104</v>
      </c>
      <c r="D14" s="3839"/>
      <c r="E14" s="3841"/>
      <c r="H14" s="1472"/>
      <c r="I14" s="3827"/>
      <c r="J14" s="3827"/>
      <c r="K14" s="3827"/>
      <c r="L14" s="1294"/>
      <c r="M14" s="1294"/>
      <c r="N14" s="3851"/>
    </row>
    <row r="15" spans="1:14" ht="24.95" customHeight="1">
      <c r="A15" s="3887"/>
      <c r="B15" s="3888"/>
      <c r="C15" s="3846">
        <f>IF('コース案内（裏） '!B17="",'コース案内（裏） '!B28,'コース案内（裏） '!B17)</f>
        <v>0</v>
      </c>
      <c r="D15" s="3847"/>
      <c r="E15" s="3848"/>
      <c r="H15" s="1472"/>
      <c r="I15" s="3892"/>
      <c r="J15" s="3892"/>
      <c r="K15" s="3892"/>
      <c r="L15" s="1294"/>
      <c r="M15" s="1294"/>
      <c r="N15" s="3851"/>
    </row>
    <row r="16" spans="1:14" ht="24.95" customHeight="1">
      <c r="A16" s="3887"/>
      <c r="B16" s="3888"/>
      <c r="C16" s="3893" t="s">
        <v>1137</v>
      </c>
      <c r="D16" s="3894"/>
      <c r="E16" s="3895"/>
      <c r="H16" s="1472"/>
      <c r="I16" s="3896"/>
      <c r="J16" s="3896"/>
      <c r="K16" s="3896"/>
      <c r="L16" s="1294"/>
      <c r="M16" s="1294"/>
      <c r="N16" s="3851"/>
    </row>
    <row r="17" spans="1:14" ht="24.95" customHeight="1">
      <c r="A17" s="3887"/>
      <c r="B17" s="3888"/>
      <c r="C17" s="3865" t="str">
        <f>'コース案内（表）'!B7&amp;'コース案内（表）'!C7&amp;'コース案内（表）'!E7</f>
        <v>5-</v>
      </c>
      <c r="D17" s="3866"/>
      <c r="E17" s="3867"/>
      <c r="H17" s="1294"/>
      <c r="I17" s="3861"/>
      <c r="J17" s="3861"/>
      <c r="K17" s="3861"/>
      <c r="L17" s="1294"/>
      <c r="M17" s="1294"/>
      <c r="N17" s="3851"/>
    </row>
    <row r="18" spans="1:14" ht="24.95" customHeight="1">
      <c r="A18" s="3887"/>
      <c r="B18" s="3888"/>
      <c r="C18" s="3862" t="s">
        <v>1453</v>
      </c>
      <c r="D18" s="3863"/>
      <c r="E18" s="3864"/>
      <c r="H18" s="1294"/>
      <c r="I18" s="3827"/>
      <c r="J18" s="3827"/>
      <c r="K18" s="3827"/>
      <c r="L18" s="1294"/>
      <c r="M18" s="1294"/>
      <c r="N18" s="3851"/>
    </row>
    <row r="19" spans="1:14" ht="24.95" customHeight="1">
      <c r="A19" s="3887"/>
      <c r="B19" s="3888"/>
      <c r="C19" s="3846"/>
      <c r="D19" s="3847"/>
      <c r="E19" s="3848"/>
      <c r="H19" s="1294"/>
      <c r="I19" s="3861"/>
      <c r="J19" s="3861"/>
      <c r="K19" s="3861"/>
      <c r="L19" s="1294"/>
      <c r="M19" s="1294"/>
      <c r="N19" s="3851"/>
    </row>
    <row r="20" spans="1:14" ht="24.95" customHeight="1">
      <c r="A20" s="3887"/>
      <c r="B20" s="3888"/>
      <c r="C20" s="3862" t="s">
        <v>1326</v>
      </c>
      <c r="D20" s="3863"/>
      <c r="E20" s="3864"/>
      <c r="H20" s="1294"/>
      <c r="I20" s="3827"/>
      <c r="J20" s="3827"/>
      <c r="K20" s="3827"/>
      <c r="L20" s="1294"/>
      <c r="M20" s="1294"/>
      <c r="N20" s="3851"/>
    </row>
    <row r="21" spans="1:14" ht="24.95" customHeight="1">
      <c r="A21" s="3889"/>
      <c r="B21" s="3890"/>
      <c r="C21" s="3846"/>
      <c r="D21" s="3847"/>
      <c r="E21" s="3848"/>
      <c r="H21" s="1294"/>
      <c r="I21" s="3868"/>
      <c r="J21" s="3868"/>
      <c r="K21" s="3868"/>
      <c r="L21" s="1294"/>
      <c r="M21" s="1294"/>
      <c r="N21" s="1294"/>
    </row>
    <row r="22" spans="1:14" ht="24.95" customHeight="1">
      <c r="A22" s="3838" t="s">
        <v>1260</v>
      </c>
      <c r="B22" s="3869"/>
      <c r="C22" s="3840" t="s">
        <v>1261</v>
      </c>
      <c r="D22" s="3839"/>
      <c r="E22" s="3841"/>
      <c r="H22" s="1294"/>
      <c r="I22" s="1294"/>
      <c r="J22" s="1294"/>
      <c r="K22" s="1294"/>
      <c r="L22" s="1294"/>
      <c r="M22" s="1294"/>
      <c r="N22" s="1294"/>
    </row>
    <row r="23" spans="1:14" ht="24.95" customHeight="1">
      <c r="A23" s="3870" t="str">
        <f>IF('コース案内（表）'!B42="","",'コース案内（表）'!B42)</f>
        <v>教科書代　〇円</v>
      </c>
      <c r="B23" s="3871"/>
      <c r="C23" s="3876" t="str">
        <f>TEXT('コース案内（表）'!T7,"m月d日")&amp;"　"&amp;'コース案内（表）'!U7</f>
        <v>　</v>
      </c>
      <c r="D23" s="3877"/>
      <c r="E23" s="3878"/>
      <c r="H23" s="1294"/>
      <c r="I23" s="1294"/>
      <c r="J23" s="1294"/>
      <c r="K23" s="1294"/>
      <c r="L23" s="1294"/>
      <c r="M23" s="1294"/>
      <c r="N23" s="1294"/>
    </row>
    <row r="24" spans="1:14" ht="24.95" customHeight="1">
      <c r="A24" s="3872"/>
      <c r="B24" s="3873"/>
      <c r="C24" s="3879" t="str">
        <f>TEXT('コース案内（表）'!T8,"m月d日")&amp;"　"&amp;'コース案内（表）'!U8</f>
        <v>　</v>
      </c>
      <c r="D24" s="3880"/>
      <c r="E24" s="3881"/>
    </row>
    <row r="25" spans="1:14" ht="24.95" customHeight="1" thickBot="1">
      <c r="A25" s="3874"/>
      <c r="B25" s="3875"/>
      <c r="C25" s="3882" t="str">
        <f>TEXT('コース案内（表）'!T9,"m月d日")&amp;"　"&amp;'コース案内（表）'!U9</f>
        <v>　</v>
      </c>
      <c r="D25" s="3883"/>
      <c r="E25" s="3884"/>
    </row>
    <row r="26" spans="1:14" ht="37.5" customHeight="1">
      <c r="A26" s="1479"/>
      <c r="B26" s="1479"/>
      <c r="C26" s="1541"/>
      <c r="D26" s="1541"/>
      <c r="E26" s="1541"/>
    </row>
    <row r="27" spans="1:14" ht="27" customHeight="1" thickBot="1">
      <c r="A27" s="3904" t="s">
        <v>1263</v>
      </c>
      <c r="B27" s="3904"/>
      <c r="C27" s="1541"/>
      <c r="D27" s="1541"/>
      <c r="E27" s="1541"/>
    </row>
    <row r="28" spans="1:14" ht="24.95" customHeight="1">
      <c r="A28" s="1466" t="s">
        <v>1256</v>
      </c>
      <c r="B28" s="3832" t="s">
        <v>1257</v>
      </c>
      <c r="C28" s="3833"/>
      <c r="D28" s="3834"/>
      <c r="E28" s="1467" t="s">
        <v>234</v>
      </c>
    </row>
    <row r="29" spans="1:14" ht="78" customHeight="1">
      <c r="A29" s="1468"/>
      <c r="B29" s="3835" t="s">
        <v>1102</v>
      </c>
      <c r="C29" s="3836"/>
      <c r="D29" s="3837"/>
      <c r="E29" s="1480" t="s">
        <v>1103</v>
      </c>
      <c r="N29" s="213" t="str">
        <f>IF('[8]コース案内（表）'!B42:R42="","",'[8]コース案内（表）'!B42:R42)</f>
        <v/>
      </c>
    </row>
    <row r="30" spans="1:14" ht="24.95" customHeight="1">
      <c r="A30" s="3838" t="s">
        <v>1258</v>
      </c>
      <c r="B30" s="3839"/>
      <c r="C30" s="3840" t="s">
        <v>90</v>
      </c>
      <c r="D30" s="3839"/>
      <c r="E30" s="3841"/>
    </row>
    <row r="31" spans="1:14" ht="40.5" customHeight="1">
      <c r="A31" s="3842" t="s">
        <v>1262</v>
      </c>
      <c r="B31" s="3843"/>
      <c r="C31" s="3846" t="s">
        <v>1264</v>
      </c>
      <c r="D31" s="3847"/>
      <c r="E31" s="3848"/>
      <c r="H31" s="1294"/>
      <c r="I31" s="1294"/>
      <c r="J31" s="1294"/>
      <c r="K31" s="1294"/>
      <c r="L31" s="1294"/>
    </row>
    <row r="32" spans="1:14" ht="24.95" customHeight="1">
      <c r="A32" s="3849" t="s">
        <v>990</v>
      </c>
      <c r="B32" s="3850"/>
      <c r="C32" s="3840" t="s">
        <v>91</v>
      </c>
      <c r="D32" s="3839"/>
      <c r="E32" s="3841"/>
      <c r="H32" s="1294"/>
      <c r="I32" s="3896"/>
      <c r="J32" s="3896"/>
      <c r="K32" s="3896"/>
      <c r="L32" s="3896"/>
    </row>
    <row r="33" spans="1:12" ht="24.95" customHeight="1">
      <c r="A33" s="3852" t="s">
        <v>1266</v>
      </c>
      <c r="B33" s="3853"/>
      <c r="C33" s="3897" t="s">
        <v>1272</v>
      </c>
      <c r="D33" s="3898"/>
      <c r="E33" s="3899"/>
      <c r="H33" s="1294"/>
      <c r="I33" s="3900"/>
      <c r="J33" s="3900"/>
      <c r="K33" s="3900"/>
      <c r="L33" s="3900"/>
    </row>
    <row r="34" spans="1:12" ht="24.95" customHeight="1">
      <c r="A34" s="3854"/>
      <c r="B34" s="3855"/>
      <c r="C34" s="3840" t="s">
        <v>258</v>
      </c>
      <c r="D34" s="3839"/>
      <c r="E34" s="3841"/>
      <c r="H34" s="1471"/>
      <c r="I34" s="3900"/>
      <c r="J34" s="3900"/>
      <c r="K34" s="3900"/>
      <c r="L34" s="3900"/>
    </row>
    <row r="35" spans="1:12" ht="24.95" customHeight="1">
      <c r="A35" s="3856"/>
      <c r="B35" s="3857"/>
      <c r="C35" s="3846" t="s">
        <v>1265</v>
      </c>
      <c r="D35" s="3847"/>
      <c r="E35" s="3848"/>
      <c r="H35" s="1472"/>
      <c r="I35" s="3900"/>
      <c r="J35" s="3900"/>
      <c r="K35" s="3900"/>
      <c r="L35" s="3900"/>
    </row>
    <row r="36" spans="1:12" ht="24.95" customHeight="1">
      <c r="A36" s="3849" t="s">
        <v>1259</v>
      </c>
      <c r="B36" s="3850"/>
      <c r="C36" s="3840" t="s">
        <v>68</v>
      </c>
      <c r="D36" s="3839"/>
      <c r="E36" s="3841"/>
      <c r="H36" s="1472"/>
      <c r="I36" s="3900"/>
      <c r="J36" s="3900"/>
      <c r="K36" s="3900"/>
      <c r="L36" s="3900"/>
    </row>
    <row r="37" spans="1:12" ht="54" customHeight="1">
      <c r="A37" s="3916" t="s">
        <v>1328</v>
      </c>
      <c r="B37" s="3917"/>
      <c r="C37" s="3846" t="s">
        <v>1269</v>
      </c>
      <c r="D37" s="3847"/>
      <c r="E37" s="3848"/>
      <c r="H37" s="1472"/>
      <c r="I37" s="3900"/>
      <c r="J37" s="3900"/>
      <c r="K37" s="3900"/>
      <c r="L37" s="3900"/>
    </row>
    <row r="38" spans="1:12" ht="24.95" customHeight="1">
      <c r="A38" s="3918"/>
      <c r="B38" s="3919"/>
      <c r="C38" s="3840" t="s">
        <v>1104</v>
      </c>
      <c r="D38" s="3839"/>
      <c r="E38" s="3841"/>
      <c r="H38" s="1472"/>
      <c r="I38" s="3900"/>
      <c r="J38" s="3900"/>
      <c r="K38" s="3900"/>
      <c r="L38" s="3900"/>
    </row>
    <row r="39" spans="1:12" ht="24.95" customHeight="1">
      <c r="A39" s="3918"/>
      <c r="B39" s="3919"/>
      <c r="C39" s="3846" t="s">
        <v>1270</v>
      </c>
      <c r="D39" s="3847"/>
      <c r="E39" s="3848"/>
      <c r="H39" s="1472"/>
      <c r="I39" s="3900"/>
      <c r="J39" s="3900"/>
      <c r="K39" s="3900"/>
      <c r="L39" s="3900"/>
    </row>
    <row r="40" spans="1:12" ht="24.95" customHeight="1">
      <c r="A40" s="3918"/>
      <c r="B40" s="3919"/>
      <c r="C40" s="3893" t="s">
        <v>1137</v>
      </c>
      <c r="D40" s="3894"/>
      <c r="E40" s="3895"/>
      <c r="H40" s="1472"/>
      <c r="I40" s="3900"/>
      <c r="J40" s="3900"/>
      <c r="K40" s="3900"/>
      <c r="L40" s="3900"/>
    </row>
    <row r="41" spans="1:12" ht="24.95" customHeight="1">
      <c r="A41" s="3918"/>
      <c r="B41" s="3919"/>
      <c r="C41" s="3846" t="s">
        <v>1273</v>
      </c>
      <c r="D41" s="3847"/>
      <c r="E41" s="3848"/>
      <c r="H41" s="1294"/>
      <c r="I41" s="3900"/>
      <c r="J41" s="3900"/>
      <c r="K41" s="3900"/>
      <c r="L41" s="3900"/>
    </row>
    <row r="42" spans="1:12" ht="24.95" customHeight="1">
      <c r="A42" s="3918"/>
      <c r="B42" s="3919"/>
      <c r="C42" s="3862" t="s">
        <v>1453</v>
      </c>
      <c r="D42" s="3863"/>
      <c r="E42" s="3864"/>
      <c r="H42" s="1294"/>
      <c r="I42" s="1294"/>
      <c r="J42" s="1294"/>
      <c r="K42" s="3896"/>
      <c r="L42" s="3896"/>
    </row>
    <row r="43" spans="1:12" ht="24.95" customHeight="1">
      <c r="A43" s="3918"/>
      <c r="B43" s="3919"/>
      <c r="C43" s="3901" t="s">
        <v>1268</v>
      </c>
      <c r="D43" s="3847"/>
      <c r="E43" s="3848"/>
      <c r="H43" s="1294"/>
      <c r="I43" s="1294"/>
      <c r="J43" s="1294"/>
      <c r="K43" s="3902"/>
      <c r="L43" s="3902"/>
    </row>
    <row r="44" spans="1:12" ht="24.95" customHeight="1">
      <c r="A44" s="3918"/>
      <c r="B44" s="3919"/>
      <c r="C44" s="3862" t="s">
        <v>1326</v>
      </c>
      <c r="D44" s="3863"/>
      <c r="E44" s="3864"/>
      <c r="H44" s="1294"/>
      <c r="I44" s="1294"/>
      <c r="J44" s="1294"/>
      <c r="K44" s="3902"/>
      <c r="L44" s="3902"/>
    </row>
    <row r="45" spans="1:12" ht="24.95" customHeight="1">
      <c r="A45" s="3920"/>
      <c r="B45" s="3921"/>
      <c r="C45" s="3901" t="s">
        <v>1268</v>
      </c>
      <c r="D45" s="3847"/>
      <c r="E45" s="3848"/>
      <c r="H45" s="1294"/>
      <c r="I45" s="1294"/>
      <c r="J45" s="1294"/>
      <c r="K45" s="3902"/>
      <c r="L45" s="3902"/>
    </row>
    <row r="46" spans="1:12" ht="24.95" customHeight="1">
      <c r="A46" s="3838" t="s">
        <v>1260</v>
      </c>
      <c r="B46" s="3869"/>
      <c r="C46" s="3913" t="s">
        <v>1261</v>
      </c>
      <c r="D46" s="3914"/>
      <c r="E46" s="3915"/>
    </row>
    <row r="47" spans="1:12" ht="24.95" customHeight="1">
      <c r="A47" s="3905" t="s">
        <v>1267</v>
      </c>
      <c r="B47" s="3906"/>
      <c r="C47" s="3876" t="s">
        <v>1274</v>
      </c>
      <c r="D47" s="3877"/>
      <c r="E47" s="3878"/>
    </row>
    <row r="48" spans="1:12" ht="24.95" customHeight="1">
      <c r="A48" s="3907"/>
      <c r="B48" s="3908"/>
      <c r="C48" s="3879" t="s">
        <v>1275</v>
      </c>
      <c r="D48" s="3880"/>
      <c r="E48" s="3881"/>
    </row>
    <row r="49" spans="1:9" ht="24.95" customHeight="1" thickBot="1">
      <c r="A49" s="3909"/>
      <c r="B49" s="3910"/>
      <c r="C49" s="3882" t="s">
        <v>1276</v>
      </c>
      <c r="D49" s="3883"/>
      <c r="E49" s="3884"/>
    </row>
    <row r="50" spans="1:9" ht="129.75" customHeight="1">
      <c r="A50" s="1473"/>
      <c r="B50" s="1473"/>
      <c r="C50" s="1541"/>
      <c r="D50" s="1541"/>
      <c r="E50" s="1541"/>
    </row>
    <row r="51" spans="1:9" ht="15.75" customHeight="1">
      <c r="A51" s="1473"/>
      <c r="B51" s="1473"/>
      <c r="C51" s="1541"/>
      <c r="D51" s="1541"/>
      <c r="E51" s="1541"/>
    </row>
    <row r="52" spans="1:9" ht="47.25" customHeight="1">
      <c r="A52" s="3911"/>
      <c r="B52" s="3911"/>
      <c r="C52" s="3911"/>
      <c r="D52" s="3911"/>
      <c r="E52" s="3911"/>
      <c r="F52" s="214"/>
      <c r="G52" s="214"/>
      <c r="H52" s="1474"/>
      <c r="I52" s="214"/>
    </row>
    <row r="53" spans="1:9" ht="69" customHeight="1">
      <c r="A53" s="3912"/>
      <c r="B53" s="3912"/>
      <c r="C53" s="3912"/>
      <c r="D53" s="3912"/>
      <c r="E53" s="3912"/>
      <c r="F53" s="215"/>
      <c r="G53" s="215"/>
      <c r="H53" s="215"/>
      <c r="I53" s="215"/>
    </row>
    <row r="54" spans="1:9" ht="39.75" customHeight="1">
      <c r="A54" s="3903"/>
      <c r="B54" s="3903"/>
      <c r="C54" s="3903"/>
      <c r="D54" s="3903"/>
      <c r="E54" s="3903"/>
      <c r="F54" s="215"/>
      <c r="G54" s="215"/>
      <c r="H54" s="215"/>
      <c r="I54" s="215"/>
    </row>
    <row r="55" spans="1:9" ht="11.25" customHeight="1">
      <c r="C55" s="1475"/>
      <c r="D55" s="1475"/>
    </row>
    <row r="56" spans="1:9" ht="11.25" customHeight="1">
      <c r="C56" s="1476"/>
      <c r="D56" s="1476"/>
    </row>
    <row r="57" spans="1:9" ht="11.25" customHeight="1"/>
    <row r="58" spans="1:9" ht="11.25" customHeight="1"/>
    <row r="59" spans="1:9" ht="11.25" customHeight="1"/>
    <row r="60" spans="1:9" ht="11.25" customHeight="1"/>
    <row r="61" spans="1:9" ht="11.25" customHeight="1"/>
    <row r="62" spans="1:9" ht="11.25" customHeight="1"/>
    <row r="63" spans="1:9" ht="11.25" customHeight="1"/>
    <row r="64" spans="1:9" ht="11.25" customHeight="1"/>
    <row r="65" ht="11.25" customHeight="1"/>
    <row r="119" spans="3:4">
      <c r="C119" s="1478"/>
      <c r="D119" s="1478"/>
    </row>
  </sheetData>
  <mergeCells count="87">
    <mergeCell ref="A54:E54"/>
    <mergeCell ref="A27:B27"/>
    <mergeCell ref="A47:B49"/>
    <mergeCell ref="C47:E47"/>
    <mergeCell ref="C48:E48"/>
    <mergeCell ref="C49:E49"/>
    <mergeCell ref="A52:E52"/>
    <mergeCell ref="A53:E53"/>
    <mergeCell ref="A46:B46"/>
    <mergeCell ref="C46:E46"/>
    <mergeCell ref="A37:B45"/>
    <mergeCell ref="C37:E37"/>
    <mergeCell ref="C38:E38"/>
    <mergeCell ref="C39:E39"/>
    <mergeCell ref="C40:E40"/>
    <mergeCell ref="C41:E41"/>
    <mergeCell ref="K42:L42"/>
    <mergeCell ref="C43:E43"/>
    <mergeCell ref="K43:L45"/>
    <mergeCell ref="C44:E44"/>
    <mergeCell ref="C45:E45"/>
    <mergeCell ref="C42:E42"/>
    <mergeCell ref="I32:J32"/>
    <mergeCell ref="K32:L32"/>
    <mergeCell ref="A33:B35"/>
    <mergeCell ref="C33:E33"/>
    <mergeCell ref="I33:J41"/>
    <mergeCell ref="K33:L41"/>
    <mergeCell ref="C34:E34"/>
    <mergeCell ref="C35:E35"/>
    <mergeCell ref="A36:B36"/>
    <mergeCell ref="C36:E36"/>
    <mergeCell ref="B28:D28"/>
    <mergeCell ref="B29:D29"/>
    <mergeCell ref="A32:B32"/>
    <mergeCell ref="C32:E32"/>
    <mergeCell ref="A30:B30"/>
    <mergeCell ref="C30:E30"/>
    <mergeCell ref="A31:B31"/>
    <mergeCell ref="C31:E31"/>
    <mergeCell ref="I21:K21"/>
    <mergeCell ref="A22:B22"/>
    <mergeCell ref="C22:E22"/>
    <mergeCell ref="A23:B25"/>
    <mergeCell ref="C23:E23"/>
    <mergeCell ref="C24:E24"/>
    <mergeCell ref="C25:E25"/>
    <mergeCell ref="A13:B21"/>
    <mergeCell ref="C13:E13"/>
    <mergeCell ref="I13:K13"/>
    <mergeCell ref="C14:E14"/>
    <mergeCell ref="I14:K14"/>
    <mergeCell ref="C15:E15"/>
    <mergeCell ref="I15:K15"/>
    <mergeCell ref="C16:E16"/>
    <mergeCell ref="I16:K16"/>
    <mergeCell ref="C17:E17"/>
    <mergeCell ref="I17:K17"/>
    <mergeCell ref="C19:E19"/>
    <mergeCell ref="I19:K19"/>
    <mergeCell ref="C20:E20"/>
    <mergeCell ref="I20:K20"/>
    <mergeCell ref="C21:E21"/>
    <mergeCell ref="A8:B8"/>
    <mergeCell ref="C8:E8"/>
    <mergeCell ref="I8:K8"/>
    <mergeCell ref="N8:N20"/>
    <mergeCell ref="A9:B11"/>
    <mergeCell ref="C9:E9"/>
    <mergeCell ref="I9:K9"/>
    <mergeCell ref="C10:E10"/>
    <mergeCell ref="I10:K10"/>
    <mergeCell ref="C11:E11"/>
    <mergeCell ref="C18:E18"/>
    <mergeCell ref="I18:K18"/>
    <mergeCell ref="I11:K11"/>
    <mergeCell ref="A12:B12"/>
    <mergeCell ref="C12:E12"/>
    <mergeCell ref="I12:K12"/>
    <mergeCell ref="A1:B3"/>
    <mergeCell ref="D1:E3"/>
    <mergeCell ref="B4:D4"/>
    <mergeCell ref="B5:D5"/>
    <mergeCell ref="A6:B6"/>
    <mergeCell ref="C6:E6"/>
    <mergeCell ref="A7:B7"/>
    <mergeCell ref="C7:E7"/>
  </mergeCells>
  <phoneticPr fontId="53"/>
  <dataValidations count="4">
    <dataValidation imeMode="on" allowBlank="1" showInputMessage="1" showErrorMessage="1" sqref="I18:I19 C6 C30:C31"/>
    <dataValidation imeMode="off" allowBlank="1" showInputMessage="1" showErrorMessage="1" sqref="A6 A22:B22 C8 I20 A30 C32 A46:B46"/>
    <dataValidation type="list" allowBlank="1" showInputMessage="1" showErrorMessage="1" sqref="C19:E19">
      <formula1>"IT特例,WEBデザイン特例"</formula1>
    </dataValidation>
    <dataValidation type="list" allowBlank="1" showInputMessage="1" showErrorMessage="1" sqref="C21:E21">
      <formula1>"通所,通所＋オンライン,オンラインのみ,ｅラーニングコース（通所なし）,ｅラーニングコース（通所あり）"</formula1>
    </dataValidation>
  </dataValidations>
  <printOptions horizontalCentered="1"/>
  <pageMargins left="0.31496062992125984" right="0.31496062992125984" top="0.35433070866141736" bottom="0.15748031496062992" header="0.31496062992125984" footer="0.31496062992125984"/>
  <pageSetup paperSize="9" scale="47" orientation="portrait" r:id="rId1"/>
  <headerFooter scaleWithDoc="0">
    <oddFooter>&amp;R東京支部7月開講コース</oddFooter>
  </headerFooter>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K33"/>
  <sheetViews>
    <sheetView view="pageBreakPreview" zoomScaleNormal="100" zoomScaleSheetLayoutView="100" workbookViewId="0">
      <selection activeCell="C14" sqref="C14:E14"/>
    </sheetView>
  </sheetViews>
  <sheetFormatPr defaultColWidth="9" defaultRowHeight="13.5"/>
  <cols>
    <col min="1" max="1" width="4.125" style="1638" customWidth="1"/>
    <col min="2" max="2" width="4.625" style="1638" customWidth="1"/>
    <col min="3" max="3" width="25.875" style="1637" customWidth="1"/>
    <col min="4" max="4" width="17.125" style="1637" customWidth="1"/>
    <col min="5" max="5" width="3.875" style="1638" customWidth="1"/>
    <col min="6" max="6" width="25.875" style="1637" customWidth="1"/>
    <col min="7" max="7" width="30.875" style="1637" customWidth="1"/>
    <col min="8" max="16384" width="9" style="1637"/>
  </cols>
  <sheetData>
    <row r="1" spans="1:7" ht="61.5" customHeight="1">
      <c r="A1" s="3927" t="s">
        <v>1470</v>
      </c>
      <c r="B1" s="3927"/>
      <c r="C1" s="3927"/>
      <c r="D1" s="3927"/>
      <c r="E1" s="3927"/>
      <c r="F1" s="3927"/>
      <c r="G1" s="3927"/>
    </row>
    <row r="2" spans="1:7" ht="17.45" customHeight="1">
      <c r="C2" s="1639"/>
      <c r="D2" s="1639"/>
      <c r="F2" s="1639"/>
      <c r="G2" s="1639"/>
    </row>
    <row r="3" spans="1:7" ht="27" customHeight="1">
      <c r="A3" s="1640">
        <v>1</v>
      </c>
      <c r="B3" s="1641" t="s">
        <v>1471</v>
      </c>
      <c r="C3" s="1641"/>
      <c r="D3" s="1641"/>
      <c r="E3" s="1642"/>
      <c r="F3" s="1641"/>
      <c r="G3" s="1643" t="str">
        <f xml:space="preserve"> IF([9]様式1!L11="","",[9]様式1!L11)</f>
        <v/>
      </c>
    </row>
    <row r="4" spans="1:7" ht="78" customHeight="1">
      <c r="A4" s="1640"/>
      <c r="B4" s="3928" t="s">
        <v>1472</v>
      </c>
      <c r="C4" s="3928"/>
      <c r="D4" s="3928"/>
      <c r="E4" s="3928"/>
      <c r="F4" s="3928"/>
      <c r="G4" s="3928"/>
    </row>
    <row r="5" spans="1:7" ht="17.45" customHeight="1">
      <c r="A5" s="1644"/>
      <c r="B5" s="1642"/>
      <c r="C5" s="1641"/>
      <c r="D5" s="1641"/>
      <c r="E5" s="1642"/>
      <c r="F5" s="1641"/>
      <c r="G5" s="1645" t="str">
        <f>IF([9]様式1!G35="","",[9]様式1!G35)</f>
        <v/>
      </c>
    </row>
    <row r="6" spans="1:7" ht="27" customHeight="1">
      <c r="A6" s="1640">
        <v>2</v>
      </c>
      <c r="B6" s="1641" t="s">
        <v>1473</v>
      </c>
      <c r="C6" s="1641"/>
      <c r="D6" s="1641"/>
      <c r="E6" s="1642"/>
      <c r="F6" s="1641"/>
      <c r="G6" s="1645"/>
    </row>
    <row r="7" spans="1:7" ht="27" customHeight="1">
      <c r="A7" s="1644"/>
      <c r="B7" s="1646" t="s">
        <v>1474</v>
      </c>
      <c r="C7" s="1646"/>
      <c r="D7" s="1647"/>
      <c r="E7" s="1646" t="s">
        <v>1475</v>
      </c>
      <c r="F7" s="1646"/>
      <c r="G7" s="1648"/>
    </row>
    <row r="8" spans="1:7" ht="27" customHeight="1">
      <c r="A8" s="1640"/>
      <c r="B8" s="1640" t="s">
        <v>1476</v>
      </c>
      <c r="C8" s="1641" t="s">
        <v>1477</v>
      </c>
      <c r="D8" s="1649"/>
      <c r="E8" s="1640" t="s">
        <v>1476</v>
      </c>
      <c r="F8" s="1650" t="s">
        <v>1478</v>
      </c>
      <c r="G8" s="1651"/>
    </row>
    <row r="9" spans="1:7" ht="27" customHeight="1">
      <c r="A9" s="1640"/>
      <c r="B9" s="1640" t="s">
        <v>1476</v>
      </c>
      <c r="C9" s="1641" t="s">
        <v>1479</v>
      </c>
      <c r="D9" s="1649"/>
      <c r="E9" s="1640" t="s">
        <v>1476</v>
      </c>
      <c r="F9" s="1641" t="s">
        <v>1480</v>
      </c>
      <c r="G9" s="1652"/>
    </row>
    <row r="10" spans="1:7" ht="27" customHeight="1">
      <c r="A10" s="1640"/>
      <c r="B10" s="1640" t="s">
        <v>1476</v>
      </c>
      <c r="C10" s="1641" t="s">
        <v>1481</v>
      </c>
      <c r="D10" s="1649"/>
      <c r="E10" s="1640"/>
      <c r="F10" s="1641"/>
      <c r="G10" s="1652"/>
    </row>
    <row r="11" spans="1:7" ht="17.45" customHeight="1">
      <c r="A11" s="1640"/>
      <c r="B11" s="1640"/>
      <c r="C11" s="1641"/>
      <c r="D11" s="1641"/>
      <c r="E11" s="1640"/>
      <c r="F11" s="1641"/>
      <c r="G11" s="1652"/>
    </row>
    <row r="12" spans="1:7" ht="27" customHeight="1">
      <c r="A12" s="1640">
        <v>3</v>
      </c>
      <c r="B12" s="1650" t="s">
        <v>1482</v>
      </c>
      <c r="C12" s="1641"/>
      <c r="D12" s="1641"/>
      <c r="E12" s="1640"/>
      <c r="F12" s="1641"/>
      <c r="G12" s="1652"/>
    </row>
    <row r="13" spans="1:7" ht="78" customHeight="1">
      <c r="A13" s="1640"/>
      <c r="B13" s="3928" t="s">
        <v>1483</v>
      </c>
      <c r="C13" s="3928"/>
      <c r="D13" s="3928"/>
      <c r="E13" s="3928"/>
      <c r="F13" s="3928"/>
      <c r="G13" s="3928"/>
    </row>
    <row r="14" spans="1:7" ht="17.45" customHeight="1">
      <c r="A14" s="1640"/>
      <c r="B14" s="1641"/>
      <c r="C14" s="1641"/>
      <c r="D14" s="1641"/>
      <c r="E14" s="1641"/>
      <c r="F14" s="1641"/>
      <c r="G14" s="1652"/>
    </row>
    <row r="15" spans="1:7" ht="27" customHeight="1">
      <c r="A15" s="1640">
        <v>4</v>
      </c>
      <c r="B15" s="1650" t="s">
        <v>1484</v>
      </c>
      <c r="C15" s="1641"/>
      <c r="D15" s="1641"/>
      <c r="E15" s="1640"/>
      <c r="F15" s="1641"/>
      <c r="G15" s="1652"/>
    </row>
    <row r="16" spans="1:7" ht="36" customHeight="1">
      <c r="A16" s="1640"/>
      <c r="B16" s="1653">
        <v>1</v>
      </c>
      <c r="C16" s="3928" t="s">
        <v>1485</v>
      </c>
      <c r="D16" s="3928"/>
      <c r="E16" s="3928"/>
      <c r="F16" s="3928"/>
      <c r="G16" s="3928"/>
    </row>
    <row r="17" spans="1:11" ht="27" customHeight="1">
      <c r="A17" s="1640"/>
      <c r="B17" s="1653">
        <v>2</v>
      </c>
      <c r="C17" s="1650" t="s">
        <v>1486</v>
      </c>
      <c r="D17" s="1641"/>
      <c r="E17" s="1640"/>
      <c r="F17" s="1641"/>
      <c r="G17" s="1652"/>
    </row>
    <row r="18" spans="1:11" ht="27" customHeight="1">
      <c r="A18" s="1640"/>
      <c r="B18" s="1654">
        <v>3</v>
      </c>
      <c r="C18" s="3928" t="s">
        <v>1487</v>
      </c>
      <c r="D18" s="3928"/>
      <c r="E18" s="3928"/>
      <c r="F18" s="3928"/>
      <c r="G18" s="3928"/>
    </row>
    <row r="19" spans="1:11" ht="27" customHeight="1">
      <c r="A19" s="1640"/>
      <c r="B19" s="1653"/>
      <c r="C19" s="3928"/>
      <c r="D19" s="3928"/>
      <c r="E19" s="3928"/>
      <c r="F19" s="3928"/>
      <c r="G19" s="3928"/>
    </row>
    <row r="20" spans="1:11" ht="27" customHeight="1">
      <c r="A20" s="1640"/>
      <c r="B20" s="1654">
        <v>4</v>
      </c>
      <c r="C20" s="3929" t="s">
        <v>1488</v>
      </c>
      <c r="D20" s="3928"/>
      <c r="E20" s="3928"/>
      <c r="F20" s="3928"/>
      <c r="G20" s="3928"/>
    </row>
    <row r="21" spans="1:11" ht="27" customHeight="1">
      <c r="A21" s="1640"/>
      <c r="B21" s="1650"/>
      <c r="C21" s="3928"/>
      <c r="D21" s="3928"/>
      <c r="E21" s="3928"/>
      <c r="F21" s="3928"/>
      <c r="G21" s="3928"/>
    </row>
    <row r="22" spans="1:11" ht="17.45" customHeight="1">
      <c r="A22" s="1640"/>
      <c r="B22" s="1650"/>
      <c r="C22" s="1645"/>
      <c r="D22" s="1645"/>
      <c r="E22" s="1645"/>
      <c r="F22" s="1645"/>
      <c r="G22" s="1645"/>
    </row>
    <row r="23" spans="1:11" s="1642" customFormat="1" ht="27" customHeight="1" thickBot="1">
      <c r="A23" s="1644">
        <v>5</v>
      </c>
      <c r="B23" s="1655" t="s">
        <v>1489</v>
      </c>
      <c r="C23" s="1656"/>
      <c r="D23" s="1656"/>
      <c r="E23" s="1655"/>
      <c r="F23" s="1656"/>
      <c r="G23" s="1656"/>
    </row>
    <row r="24" spans="1:11" s="1642" customFormat="1" ht="24.95" customHeight="1" thickBot="1">
      <c r="A24" s="1644"/>
      <c r="B24" s="1655"/>
      <c r="C24" s="3922"/>
      <c r="D24" s="3923"/>
      <c r="E24" s="3923"/>
      <c r="F24" s="3924"/>
      <c r="G24" s="1656"/>
    </row>
    <row r="25" spans="1:11" s="1662" customFormat="1" ht="24.95" customHeight="1">
      <c r="A25" s="1657"/>
      <c r="B25" s="1658"/>
      <c r="C25" s="1659" t="s">
        <v>1490</v>
      </c>
      <c r="D25" s="1660"/>
      <c r="E25" s="1661"/>
      <c r="F25" s="1661"/>
    </row>
    <row r="26" spans="1:11" s="1641" customFormat="1" ht="27" customHeight="1">
      <c r="A26" s="1640"/>
      <c r="B26" s="1653">
        <v>1</v>
      </c>
      <c r="C26" s="1641" t="s">
        <v>498</v>
      </c>
      <c r="D26" s="1646" t="str">
        <f>IF($C$24=$K$27,様式1!G35,"")</f>
        <v/>
      </c>
      <c r="E26" s="1663"/>
      <c r="F26" s="1646"/>
      <c r="K26" s="1664"/>
    </row>
    <row r="27" spans="1:11" s="1641" customFormat="1" ht="27" customHeight="1">
      <c r="A27" s="1640"/>
      <c r="B27" s="1653">
        <v>2</v>
      </c>
      <c r="C27" s="1641" t="s">
        <v>1491</v>
      </c>
      <c r="D27" s="1646" t="str">
        <f>IF($C$24=$K$27,様式1!F39,"")</f>
        <v/>
      </c>
      <c r="E27" s="1663"/>
      <c r="F27" s="1646"/>
      <c r="K27" s="1664" t="s">
        <v>1492</v>
      </c>
    </row>
    <row r="28" spans="1:11" s="1641" customFormat="1" ht="27" customHeight="1">
      <c r="A28" s="1640"/>
      <c r="B28" s="1653">
        <v>3</v>
      </c>
      <c r="C28" s="1641" t="s">
        <v>1493</v>
      </c>
      <c r="D28" s="1668"/>
      <c r="E28" s="1666"/>
      <c r="F28" s="1665"/>
      <c r="G28" s="1667"/>
      <c r="K28" s="1664" t="s">
        <v>1494</v>
      </c>
    </row>
    <row r="29" spans="1:11" s="1641" customFormat="1" ht="27" customHeight="1">
      <c r="A29" s="1640"/>
      <c r="C29" s="1641" t="s">
        <v>1495</v>
      </c>
      <c r="D29" s="1665"/>
      <c r="E29" s="1666"/>
      <c r="F29" s="1665"/>
      <c r="G29" s="3925" t="s">
        <v>1496</v>
      </c>
    </row>
    <row r="30" spans="1:11" s="1641" customFormat="1" ht="27" customHeight="1">
      <c r="A30" s="1640"/>
      <c r="B30" s="1653"/>
      <c r="C30" s="1641" t="s">
        <v>1497</v>
      </c>
      <c r="D30" s="1665"/>
      <c r="E30" s="1666"/>
      <c r="F30" s="1665"/>
      <c r="G30" s="3926"/>
    </row>
    <row r="31" spans="1:11" s="1641" customFormat="1" ht="27" customHeight="1">
      <c r="A31" s="1640"/>
      <c r="B31" s="1653">
        <v>4</v>
      </c>
      <c r="C31" s="1641" t="s">
        <v>1498</v>
      </c>
      <c r="D31" s="1665"/>
      <c r="E31" s="1666"/>
      <c r="F31" s="1665"/>
    </row>
    <row r="32" spans="1:11" ht="27" customHeight="1">
      <c r="B32" s="1653"/>
      <c r="C32" s="1641"/>
      <c r="D32" s="1641"/>
      <c r="E32" s="1653"/>
      <c r="F32" s="1641"/>
    </row>
    <row r="33" ht="14.25" customHeight="1"/>
  </sheetData>
  <mergeCells count="8">
    <mergeCell ref="C24:F24"/>
    <mergeCell ref="G29:G30"/>
    <mergeCell ref="A1:G1"/>
    <mergeCell ref="B4:G4"/>
    <mergeCell ref="B13:G13"/>
    <mergeCell ref="C16:G16"/>
    <mergeCell ref="C18:G19"/>
    <mergeCell ref="C20:G21"/>
  </mergeCells>
  <phoneticPr fontId="53"/>
  <dataValidations count="3">
    <dataValidation type="list" showInputMessage="1" showErrorMessage="1" sqref="C24:F24">
      <formula1>$K$26:$K$28</formula1>
    </dataValidation>
    <dataValidation type="custom" imeMode="off" showInputMessage="1" showErrorMessage="1" sqref="D28:F31">
      <formula1>$C$24=$K$27</formula1>
    </dataValidation>
    <dataValidation type="custom" allowBlank="1" showInputMessage="1" showErrorMessage="1" sqref="D26:F27">
      <formula1>$C$24=$K$27</formula1>
    </dataValidation>
  </dataValidations>
  <pageMargins left="0.70866141732283472" right="0.70866141732283472" top="0.74803149606299213" bottom="0.74803149606299213" header="0.31496062992125984" footer="0.31496062992125984"/>
  <pageSetup paperSize="9" scale="79" fitToHeight="0" orientation="portrait" cellComments="asDisplayed" r:id="rId1"/>
  <headerFooter>
    <oddFooter>&amp;R東京支部7月開講コース</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2:E37"/>
  <sheetViews>
    <sheetView workbookViewId="0">
      <selection activeCell="H14" sqref="H14"/>
    </sheetView>
  </sheetViews>
  <sheetFormatPr defaultRowHeight="13.5"/>
  <cols>
    <col min="1" max="1" width="11.625" customWidth="1"/>
    <col min="3" max="3" width="21.875" customWidth="1"/>
    <col min="4" max="4" width="20.625" customWidth="1"/>
  </cols>
  <sheetData>
    <row r="2" spans="1:5">
      <c r="A2" s="431" t="s">
        <v>478</v>
      </c>
      <c r="B2" s="220" t="s">
        <v>479</v>
      </c>
      <c r="C2" s="431" t="s">
        <v>477</v>
      </c>
      <c r="D2" s="431" t="s">
        <v>476</v>
      </c>
    </row>
    <row r="3" spans="1:5">
      <c r="A3" s="3930">
        <v>1</v>
      </c>
      <c r="B3" s="431" t="s">
        <v>514</v>
      </c>
      <c r="C3" s="431" t="s">
        <v>517</v>
      </c>
      <c r="D3" s="220" t="str">
        <f>IF(ISBLANK(様式1!D8)=FALSE,"","消去")</f>
        <v/>
      </c>
      <c r="E3" t="str">
        <f>IF(D3="","",1)</f>
        <v/>
      </c>
    </row>
    <row r="4" spans="1:5">
      <c r="A4" s="3933"/>
      <c r="B4" s="431" t="s">
        <v>515</v>
      </c>
      <c r="C4" s="431" t="s">
        <v>519</v>
      </c>
      <c r="D4" s="220" t="str">
        <f>IF(ISBLANK(様式1!D9)=FALSE,"","消去")</f>
        <v/>
      </c>
      <c r="E4" t="str">
        <f>IF(D4="","",1)</f>
        <v/>
      </c>
    </row>
    <row r="5" spans="1:5">
      <c r="A5" s="3933"/>
      <c r="B5" s="431" t="s">
        <v>516</v>
      </c>
      <c r="C5" s="431" t="s">
        <v>518</v>
      </c>
      <c r="D5" s="220" t="str">
        <f>IF(ISBLANK(様式1!D10)=FALSE,"","消去")</f>
        <v/>
      </c>
      <c r="E5" t="str">
        <f>IF(D5="","",1)</f>
        <v/>
      </c>
    </row>
    <row r="6" spans="1:5">
      <c r="A6" s="3934"/>
      <c r="B6" s="431" t="s">
        <v>522</v>
      </c>
      <c r="C6" s="431" t="s">
        <v>523</v>
      </c>
      <c r="D6" s="220" t="str">
        <f>IF(ISBLANK(様式1!D12)=FALSE,"","消去")</f>
        <v/>
      </c>
      <c r="E6" t="str">
        <f>IF(D6="","",1)</f>
        <v/>
      </c>
    </row>
    <row r="7" spans="1:5">
      <c r="A7" s="430">
        <v>4</v>
      </c>
      <c r="B7" s="431" t="s">
        <v>542</v>
      </c>
      <c r="C7" s="462" t="s">
        <v>507</v>
      </c>
      <c r="D7" s="220" t="str">
        <f>IF(ISBLANK(様式4!K34)=FALSE,"","消去")</f>
        <v>消去</v>
      </c>
      <c r="E7">
        <f t="shared" ref="E7:E36" si="0">IF(D7="","",1)</f>
        <v>1</v>
      </c>
    </row>
    <row r="8" spans="1:5">
      <c r="A8" s="3933">
        <v>5</v>
      </c>
      <c r="B8" s="431" t="s">
        <v>505</v>
      </c>
      <c r="C8" s="462" t="s">
        <v>506</v>
      </c>
      <c r="D8" s="220" t="str">
        <f>IF(ISBLANK(#REF!)=FALSE,"","消去")</f>
        <v/>
      </c>
      <c r="E8" t="str">
        <f t="shared" si="0"/>
        <v/>
      </c>
    </row>
    <row r="9" spans="1:5">
      <c r="A9" s="3934"/>
      <c r="B9" s="431" t="s">
        <v>512</v>
      </c>
      <c r="C9" s="462" t="s">
        <v>513</v>
      </c>
      <c r="D9" s="220" t="str">
        <f>IF(ISBLANK(#REF!)=FALSE,"","消去")</f>
        <v/>
      </c>
      <c r="E9" t="str">
        <f t="shared" si="0"/>
        <v/>
      </c>
    </row>
    <row r="10" spans="1:5">
      <c r="A10" s="3930">
        <v>6</v>
      </c>
      <c r="B10" s="431" t="s">
        <v>543</v>
      </c>
      <c r="C10" s="3930" t="s">
        <v>480</v>
      </c>
      <c r="D10" s="220" t="str">
        <f>IF(ISBLANK(#REF!)=FALSE,"","消去")</f>
        <v/>
      </c>
      <c r="E10" t="str">
        <f t="shared" si="0"/>
        <v/>
      </c>
    </row>
    <row r="11" spans="1:5">
      <c r="A11" s="3931"/>
      <c r="B11" s="431" t="s">
        <v>544</v>
      </c>
      <c r="C11" s="3933"/>
      <c r="D11" s="220" t="str">
        <f>IF(ISBLANK(#REF!)=FALSE,"","消去")</f>
        <v/>
      </c>
      <c r="E11" t="str">
        <f t="shared" si="0"/>
        <v/>
      </c>
    </row>
    <row r="12" spans="1:5">
      <c r="A12" s="3931"/>
      <c r="B12" s="431" t="s">
        <v>545</v>
      </c>
      <c r="C12" s="3934"/>
      <c r="D12" s="220" t="str">
        <f>IF(ISBLANK(#REF!)=FALSE,"","消去")</f>
        <v/>
      </c>
      <c r="E12" t="str">
        <f t="shared" si="0"/>
        <v/>
      </c>
    </row>
    <row r="13" spans="1:5">
      <c r="A13" s="3931"/>
      <c r="B13" s="3930" t="s">
        <v>481</v>
      </c>
      <c r="C13" s="3930" t="s">
        <v>482</v>
      </c>
      <c r="D13" s="220" t="str">
        <f>IF(ISBLANK(#REF!)=FALSE,"","消去")</f>
        <v/>
      </c>
      <c r="E13" t="str">
        <f t="shared" si="0"/>
        <v/>
      </c>
    </row>
    <row r="14" spans="1:5">
      <c r="A14" s="3931"/>
      <c r="B14" s="3931"/>
      <c r="C14" s="3931"/>
      <c r="D14" s="220" t="str">
        <f>IF(ISBLANK(#REF!)=FALSE,"","消去")</f>
        <v/>
      </c>
      <c r="E14" t="str">
        <f t="shared" si="0"/>
        <v/>
      </c>
    </row>
    <row r="15" spans="1:5">
      <c r="A15" s="3931"/>
      <c r="B15" s="3931"/>
      <c r="C15" s="3931"/>
      <c r="D15" s="220" t="str">
        <f>IF(ISBLANK(#REF!)=FALSE,"","消去")</f>
        <v/>
      </c>
      <c r="E15" t="str">
        <f t="shared" si="0"/>
        <v/>
      </c>
    </row>
    <row r="16" spans="1:5">
      <c r="A16" s="3931"/>
      <c r="B16" s="3931"/>
      <c r="C16" s="3931"/>
      <c r="D16" s="220" t="str">
        <f>IF(ISBLANK(#REF!)=FALSE,"","消去")</f>
        <v/>
      </c>
      <c r="E16" t="str">
        <f t="shared" si="0"/>
        <v/>
      </c>
    </row>
    <row r="17" spans="1:5">
      <c r="A17" s="3931"/>
      <c r="B17" s="3932"/>
      <c r="C17" s="3932"/>
      <c r="D17" s="220" t="str">
        <f>IF(ISBLANK(#REF!)=FALSE,"","消去")</f>
        <v/>
      </c>
      <c r="E17" t="str">
        <f t="shared" si="0"/>
        <v/>
      </c>
    </row>
    <row r="18" spans="1:5">
      <c r="A18" s="3931"/>
      <c r="B18" s="430" t="s">
        <v>546</v>
      </c>
      <c r="C18" s="430" t="s">
        <v>487</v>
      </c>
      <c r="D18" s="220" t="str">
        <f>IF(ISBLANK(#REF!)=FALSE,"","消去")</f>
        <v/>
      </c>
      <c r="E18" t="str">
        <f t="shared" si="0"/>
        <v/>
      </c>
    </row>
    <row r="19" spans="1:5">
      <c r="A19" s="3931"/>
      <c r="B19" s="430" t="s">
        <v>547</v>
      </c>
      <c r="C19" s="430" t="s">
        <v>488</v>
      </c>
      <c r="D19" s="220" t="str">
        <f>IF(ISBLANK(#REF!)=FALSE,"","消去")</f>
        <v/>
      </c>
      <c r="E19" t="str">
        <f t="shared" si="0"/>
        <v/>
      </c>
    </row>
    <row r="20" spans="1:5">
      <c r="A20" s="3931"/>
      <c r="B20" s="430" t="s">
        <v>548</v>
      </c>
      <c r="C20" s="430" t="s">
        <v>494</v>
      </c>
      <c r="D20" s="220" t="str">
        <f>IF(ISBLANK(#REF!)=FALSE,"","消去")</f>
        <v/>
      </c>
      <c r="E20" t="str">
        <f t="shared" si="0"/>
        <v/>
      </c>
    </row>
    <row r="21" spans="1:5">
      <c r="A21" s="3931"/>
      <c r="B21" s="430" t="s">
        <v>549</v>
      </c>
      <c r="C21" s="430" t="s">
        <v>494</v>
      </c>
      <c r="D21" s="220" t="str">
        <f>IF(ISBLANK(#REF!)=FALSE,"","消去")</f>
        <v/>
      </c>
      <c r="E21" t="str">
        <f t="shared" si="0"/>
        <v/>
      </c>
    </row>
    <row r="22" spans="1:5">
      <c r="A22" s="3931"/>
      <c r="B22" s="430" t="s">
        <v>550</v>
      </c>
      <c r="C22" s="430" t="s">
        <v>494</v>
      </c>
      <c r="D22" s="220" t="str">
        <f>IF(ISBLANK(#REF!)=FALSE,"","消去")</f>
        <v/>
      </c>
      <c r="E22" t="str">
        <f t="shared" si="0"/>
        <v/>
      </c>
    </row>
    <row r="23" spans="1:5">
      <c r="A23" s="3931"/>
      <c r="B23" s="430" t="s">
        <v>551</v>
      </c>
      <c r="C23" s="430" t="s">
        <v>494</v>
      </c>
      <c r="D23" s="220" t="str">
        <f>IF(ISBLANK(#REF!)=FALSE,"","消去")</f>
        <v/>
      </c>
      <c r="E23" t="str">
        <f t="shared" si="0"/>
        <v/>
      </c>
    </row>
    <row r="24" spans="1:5">
      <c r="A24" s="3931"/>
      <c r="B24" s="430" t="s">
        <v>552</v>
      </c>
      <c r="C24" s="430" t="s">
        <v>494</v>
      </c>
      <c r="D24" s="220" t="str">
        <f>IF(ISBLANK(#REF!)=FALSE,"","消去")</f>
        <v/>
      </c>
      <c r="E24" t="str">
        <f t="shared" si="0"/>
        <v/>
      </c>
    </row>
    <row r="25" spans="1:5">
      <c r="A25" s="3931"/>
      <c r="B25" s="512" t="s">
        <v>553</v>
      </c>
      <c r="C25" s="512" t="s">
        <v>494</v>
      </c>
      <c r="D25" s="513" t="str">
        <f>IF(ISBLANK(#REF!)=FALSE,"","消去")</f>
        <v/>
      </c>
      <c r="E25" t="str">
        <f t="shared" si="0"/>
        <v/>
      </c>
    </row>
    <row r="26" spans="1:5">
      <c r="A26" s="3931"/>
      <c r="B26" s="479" t="s">
        <v>554</v>
      </c>
      <c r="C26" s="479" t="s">
        <v>494</v>
      </c>
      <c r="D26" s="220" t="str">
        <f>IF(ISBLANK(#REF!)=FALSE,"","消去")</f>
        <v/>
      </c>
    </row>
    <row r="27" spans="1:5">
      <c r="A27" s="3931"/>
      <c r="B27" s="430" t="s">
        <v>555</v>
      </c>
      <c r="C27" s="430" t="s">
        <v>494</v>
      </c>
      <c r="D27" s="463" t="str">
        <f>IF(ISBLANK(#REF!)=FALSE,"","消去")</f>
        <v/>
      </c>
      <c r="E27" t="str">
        <f t="shared" si="0"/>
        <v/>
      </c>
    </row>
    <row r="28" spans="1:5">
      <c r="A28" s="3931"/>
      <c r="B28" s="430" t="s">
        <v>556</v>
      </c>
      <c r="C28" s="430" t="s">
        <v>494</v>
      </c>
      <c r="D28" s="220" t="str">
        <f>IF(ISBLANK(#REF!)=FALSE,"","消去")</f>
        <v/>
      </c>
      <c r="E28" t="str">
        <f t="shared" si="0"/>
        <v/>
      </c>
    </row>
    <row r="29" spans="1:5">
      <c r="A29" s="3931"/>
      <c r="B29" s="430" t="s">
        <v>557</v>
      </c>
      <c r="C29" s="430" t="s">
        <v>494</v>
      </c>
      <c r="D29" s="220" t="str">
        <f>IF(ISBLANK(#REF!)=FALSE,"","消去")</f>
        <v/>
      </c>
      <c r="E29" t="str">
        <f t="shared" si="0"/>
        <v/>
      </c>
    </row>
    <row r="30" spans="1:5">
      <c r="A30" s="3931"/>
      <c r="B30" s="430" t="s">
        <v>558</v>
      </c>
      <c r="C30" s="430" t="s">
        <v>494</v>
      </c>
      <c r="D30" s="220" t="str">
        <f>IF(ISBLANK(#REF!)=FALSE,"","消去")</f>
        <v/>
      </c>
      <c r="E30" t="str">
        <f t="shared" si="0"/>
        <v/>
      </c>
    </row>
    <row r="31" spans="1:5">
      <c r="A31" s="3931"/>
      <c r="B31" s="430" t="s">
        <v>559</v>
      </c>
      <c r="C31" s="430" t="s">
        <v>494</v>
      </c>
      <c r="D31" s="220" t="str">
        <f>IF(ISBLANK(#REF!)=FALSE,"","消去")</f>
        <v/>
      </c>
    </row>
    <row r="32" spans="1:5">
      <c r="A32" s="3932"/>
      <c r="B32" s="430" t="s">
        <v>560</v>
      </c>
      <c r="C32" s="430" t="s">
        <v>494</v>
      </c>
      <c r="D32" s="220" t="str">
        <f>IF(ISBLANK(#REF!)=FALSE,"","消去")</f>
        <v/>
      </c>
      <c r="E32" t="str">
        <f t="shared" si="0"/>
        <v/>
      </c>
    </row>
    <row r="33" spans="1:5">
      <c r="A33" s="3930">
        <v>14</v>
      </c>
      <c r="B33" s="431" t="s">
        <v>483</v>
      </c>
      <c r="C33" s="431" t="s">
        <v>473</v>
      </c>
      <c r="D33" s="220" t="str">
        <f>IF(ISBLANK('様式14号（求職者支援訓練の就職状況）'!I21)=FALSE,"","消去")</f>
        <v>消去</v>
      </c>
      <c r="E33">
        <f t="shared" si="0"/>
        <v>1</v>
      </c>
    </row>
    <row r="34" spans="1:5">
      <c r="A34" s="3931"/>
      <c r="B34" s="431" t="s">
        <v>484</v>
      </c>
      <c r="C34" s="431" t="s">
        <v>474</v>
      </c>
      <c r="D34" s="220" t="str">
        <f>IF(ISBLANK('様式14号（求職者支援訓練の就職状況）'!I22)=FALSE,"","消去")</f>
        <v>消去</v>
      </c>
      <c r="E34">
        <f t="shared" si="0"/>
        <v>1</v>
      </c>
    </row>
    <row r="35" spans="1:5">
      <c r="A35" s="3932"/>
      <c r="B35" s="431" t="s">
        <v>492</v>
      </c>
      <c r="C35" s="431" t="s">
        <v>491</v>
      </c>
      <c r="D35" s="220" t="str">
        <f>IF(ISBLANK('様式14号（求職者支援訓練の就職状況）'!I23)=FALSE,"","消去")</f>
        <v>消去</v>
      </c>
      <c r="E35">
        <f t="shared" si="0"/>
        <v>1</v>
      </c>
    </row>
    <row r="36" spans="1:5">
      <c r="A36" s="431" t="s">
        <v>485</v>
      </c>
      <c r="B36" s="431" t="s">
        <v>493</v>
      </c>
      <c r="C36" s="431" t="s">
        <v>486</v>
      </c>
      <c r="D36" s="220" t="str">
        <f>IF(ISBLANK('コース案内（表）'!G45)=FALSE,"","消去")</f>
        <v/>
      </c>
      <c r="E36" t="str">
        <f t="shared" si="0"/>
        <v/>
      </c>
    </row>
    <row r="37" spans="1:5">
      <c r="E37">
        <f>SUM(E3:E36)</f>
        <v>4</v>
      </c>
    </row>
  </sheetData>
  <sheetProtection password="CE28" sheet="1" objects="1" scenarios="1"/>
  <mergeCells count="7">
    <mergeCell ref="A33:A35"/>
    <mergeCell ref="A10:A32"/>
    <mergeCell ref="A8:A9"/>
    <mergeCell ref="A3:A6"/>
    <mergeCell ref="C10:C12"/>
    <mergeCell ref="C13:C17"/>
    <mergeCell ref="B13:B17"/>
  </mergeCells>
  <phoneticPr fontId="53"/>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49"/>
  <sheetViews>
    <sheetView topLeftCell="A7" workbookViewId="0">
      <selection activeCell="B15" sqref="B15"/>
    </sheetView>
  </sheetViews>
  <sheetFormatPr defaultRowHeight="13.5"/>
  <cols>
    <col min="1" max="1" width="27.625" style="50" customWidth="1"/>
    <col min="2" max="2" width="30.375" style="524" customWidth="1"/>
  </cols>
  <sheetData>
    <row r="1" spans="1:2" ht="14.25" thickTop="1">
      <c r="A1" s="525" t="s">
        <v>577</v>
      </c>
      <c r="B1" s="1301" t="s">
        <v>1149</v>
      </c>
    </row>
    <row r="2" spans="1:2">
      <c r="A2" s="526" t="s">
        <v>578</v>
      </c>
      <c r="B2" s="1302">
        <v>20200106</v>
      </c>
    </row>
    <row r="3" spans="1:2">
      <c r="A3" s="526" t="s">
        <v>567</v>
      </c>
      <c r="B3" s="526" t="str">
        <f>ASC(様式1!$F$43)</f>
        <v/>
      </c>
    </row>
    <row r="4" spans="1:2">
      <c r="A4" s="527" t="s">
        <v>579</v>
      </c>
      <c r="B4" s="527" t="str">
        <f>TEXT(様式1!$N$2,"gggee年mm月dd日")</f>
        <v>明治33年01月00日</v>
      </c>
    </row>
    <row r="5" spans="1:2">
      <c r="A5" s="527" t="s">
        <v>568</v>
      </c>
      <c r="B5" s="1303" t="str">
        <f>IF(様式1!$E$19="○","001","")&amp;IF(様式1!$E$20="○","002","")</f>
        <v>001</v>
      </c>
    </row>
    <row r="6" spans="1:2">
      <c r="A6" s="528" t="s">
        <v>569</v>
      </c>
      <c r="B6" s="1304" t="str">
        <f>IF(様式５!F6="✔","00",IF(様式５!F5="✔",LEFT(様式５!L5,2),""))</f>
        <v>00</v>
      </c>
    </row>
    <row r="7" spans="1:2">
      <c r="A7" s="527" t="s">
        <v>498</v>
      </c>
      <c r="B7" s="527" t="str">
        <f>DBCS(TRIM(CLEAN(様式1!G35)))</f>
        <v/>
      </c>
    </row>
    <row r="8" spans="1:2">
      <c r="A8" s="527" t="s">
        <v>580</v>
      </c>
      <c r="B8" s="527" t="str">
        <f>TEXT(様式５!$F$11,"gggee年mm月dd日")</f>
        <v>令和06年05月31日</v>
      </c>
    </row>
    <row r="9" spans="1:2">
      <c r="A9" s="527" t="s">
        <v>581</v>
      </c>
      <c r="B9" s="527" t="str">
        <f>TEXT(様式５!$M$11,"gggee年mm月dd日")</f>
        <v>令和06年06月14日</v>
      </c>
    </row>
    <row r="10" spans="1:2">
      <c r="A10" s="527" t="s">
        <v>582</v>
      </c>
      <c r="B10" s="527" t="str">
        <f>TEXT(様式５!$F$12,"gggee年mm月dd日")</f>
        <v>令和06年06月28日</v>
      </c>
    </row>
    <row r="11" spans="1:2">
      <c r="A11" s="527" t="s">
        <v>583</v>
      </c>
      <c r="B11" s="527" t="str">
        <f>TEXT(様式５!$F$14,"gggee年mm月dd日")</f>
        <v>令和06年07月04日</v>
      </c>
    </row>
    <row r="12" spans="1:2">
      <c r="A12" s="527" t="s">
        <v>584</v>
      </c>
      <c r="B12" s="527" t="str">
        <f>TEXT(様式1!$F$36,"gggee年mm月dd日")</f>
        <v>令和06年07月18日</v>
      </c>
    </row>
    <row r="13" spans="1:2">
      <c r="A13" s="527" t="s">
        <v>585</v>
      </c>
      <c r="B13" s="527" t="str">
        <f>TEXT(様式1!$K$36,"gggee年mm月dd日")</f>
        <v>明治33年01月00日</v>
      </c>
    </row>
    <row r="14" spans="1:2">
      <c r="A14" s="526" t="s">
        <v>570</v>
      </c>
      <c r="B14" s="526" t="str">
        <f>ASC(様式1!$O$36)</f>
        <v/>
      </c>
    </row>
    <row r="15" spans="1:2">
      <c r="A15" s="526" t="s">
        <v>571</v>
      </c>
      <c r="B15" s="526">
        <f>様式５!AF15</f>
        <v>0</v>
      </c>
    </row>
    <row r="16" spans="1:2">
      <c r="A16" s="527" t="s">
        <v>586</v>
      </c>
      <c r="B16" s="527" t="str">
        <f>TEXT(様式５!$G$16,"00")</f>
        <v>00</v>
      </c>
    </row>
    <row r="17" spans="1:2">
      <c r="A17" s="527" t="s">
        <v>587</v>
      </c>
      <c r="B17" s="527" t="str">
        <f>TEXT(様式５!$I$16,"00")</f>
        <v>00</v>
      </c>
    </row>
    <row r="18" spans="1:2">
      <c r="A18" s="527" t="s">
        <v>588</v>
      </c>
      <c r="B18" s="527" t="str">
        <f>TEXT(様式５!$L$16,"00")</f>
        <v>00</v>
      </c>
    </row>
    <row r="19" spans="1:2">
      <c r="A19" s="527" t="s">
        <v>589</v>
      </c>
      <c r="B19" s="527" t="str">
        <f>TEXT(様式５!$N$16,"00")</f>
        <v>00</v>
      </c>
    </row>
    <row r="20" spans="1:2">
      <c r="A20" s="526" t="s">
        <v>572</v>
      </c>
      <c r="B20" s="526">
        <f>様式５!G58</f>
        <v>0</v>
      </c>
    </row>
    <row r="21" spans="1:2">
      <c r="A21" s="526" t="s">
        <v>590</v>
      </c>
      <c r="B21" s="526" t="str">
        <f>ASC(様式1!$F$37)</f>
        <v/>
      </c>
    </row>
    <row r="22" spans="1:2">
      <c r="A22" s="527" t="s">
        <v>591</v>
      </c>
      <c r="B22" s="527" t="str">
        <f>IF(ISBLANK(様式５!$F$17),"特になし",DBCS(TRIM(SUBSTITUTE(様式５!$F$17,CHAR(10),"　"))))</f>
        <v>特になし</v>
      </c>
    </row>
    <row r="23" spans="1:2">
      <c r="A23" s="527" t="s">
        <v>592</v>
      </c>
      <c r="B23" s="527" t="str">
        <f>IF(様式５!F18="✔","1","0")</f>
        <v>0</v>
      </c>
    </row>
    <row r="24" spans="1:2">
      <c r="A24" s="527" t="s">
        <v>593</v>
      </c>
      <c r="B24" s="527" t="str">
        <f>IF(様式５!L18="✔","1","0")</f>
        <v>0</v>
      </c>
    </row>
    <row r="25" spans="1:2">
      <c r="A25" s="527" t="s">
        <v>594</v>
      </c>
      <c r="B25" s="527" t="str">
        <f>IF(様式５!T18="✔","1","0")</f>
        <v>0</v>
      </c>
    </row>
    <row r="26" spans="1:2">
      <c r="A26" s="527" t="s">
        <v>595</v>
      </c>
      <c r="B26" s="527" t="str">
        <f>IF(様式５!AA18="✔","1","0")</f>
        <v>0</v>
      </c>
    </row>
    <row r="27" spans="1:2">
      <c r="A27" s="527" t="s">
        <v>596</v>
      </c>
      <c r="B27" s="527" t="str">
        <f>IF(様式５!F19="✔","1","0")</f>
        <v>0</v>
      </c>
    </row>
    <row r="28" spans="1:2">
      <c r="A28" s="527" t="s">
        <v>597</v>
      </c>
      <c r="B28" s="527" t="str">
        <f>IF(様式５!L19="✔","1","0")</f>
        <v>0</v>
      </c>
    </row>
    <row r="29" spans="1:2">
      <c r="A29" s="527" t="s">
        <v>598</v>
      </c>
      <c r="B29" s="527" t="str">
        <f>IF(様式５!T19="✔","1","0")</f>
        <v>0</v>
      </c>
    </row>
    <row r="30" spans="1:2">
      <c r="A30" s="527" t="s">
        <v>573</v>
      </c>
      <c r="B30" s="528" t="str">
        <f>DBCS(TRIM(SUBSTITUTE(様式５!$F$20,CHAR(10),"　")))</f>
        <v/>
      </c>
    </row>
    <row r="31" spans="1:2">
      <c r="A31" s="527" t="s">
        <v>599</v>
      </c>
      <c r="B31" s="528" t="str">
        <f>DBCS(TRIM(CLEAN(様式５!AN21)))</f>
        <v/>
      </c>
    </row>
    <row r="32" spans="1:2">
      <c r="A32" s="527" t="s">
        <v>600</v>
      </c>
      <c r="B32" s="527" t="str">
        <f>DBCS(TRIM(SUBSTITUTE(様式５!$Y$7,CHAR(10),"　")))</f>
        <v/>
      </c>
    </row>
    <row r="33" spans="1:2">
      <c r="A33" s="527" t="s">
        <v>574</v>
      </c>
      <c r="B33" s="528" t="str">
        <f>DBCS(TRIM(SUBSTITUTE(様式５!F29,CHAR(10),"　")))</f>
        <v/>
      </c>
    </row>
    <row r="34" spans="1:2">
      <c r="A34" s="527" t="s">
        <v>601</v>
      </c>
      <c r="B34" s="526">
        <v>1</v>
      </c>
    </row>
    <row r="35" spans="1:2">
      <c r="A35" s="527" t="s">
        <v>602</v>
      </c>
      <c r="B35" s="527" t="str">
        <f>IF(様式５!P53="✔","1","0")</f>
        <v>0</v>
      </c>
    </row>
    <row r="36" spans="1:2">
      <c r="A36" s="527" t="s">
        <v>603</v>
      </c>
      <c r="B36" s="526">
        <v>0</v>
      </c>
    </row>
    <row r="37" spans="1:2">
      <c r="A37" s="527" t="s">
        <v>604</v>
      </c>
      <c r="B37" s="527"/>
    </row>
    <row r="38" spans="1:2">
      <c r="A38" s="526" t="s">
        <v>575</v>
      </c>
      <c r="B38" s="526">
        <f>様式５!Y61</f>
        <v>0</v>
      </c>
    </row>
    <row r="39" spans="1:2">
      <c r="A39" s="526" t="s">
        <v>576</v>
      </c>
      <c r="B39" s="526">
        <f>様式５!Y62</f>
        <v>0</v>
      </c>
    </row>
    <row r="40" spans="1:2">
      <c r="A40" s="1298" t="s">
        <v>1140</v>
      </c>
      <c r="B40" s="527" t="str">
        <f>DBCS(TRIM(CLEAN(様式1!$F$39)))</f>
        <v/>
      </c>
    </row>
    <row r="41" spans="1:2">
      <c r="A41" s="1298" t="s">
        <v>1141</v>
      </c>
      <c r="B41" s="527" t="str">
        <f>SUBSTITUTE(ASC(様式1!$F$40),"-","")</f>
        <v/>
      </c>
    </row>
    <row r="42" spans="1:2">
      <c r="A42" s="1298" t="s">
        <v>1142</v>
      </c>
      <c r="B42" s="527" t="str">
        <f>DBCS(CLEAN(様式1!$H$40))</f>
        <v/>
      </c>
    </row>
    <row r="43" spans="1:2">
      <c r="A43" s="1298" t="s">
        <v>1143</v>
      </c>
      <c r="B43" s="527" t="str">
        <f>DBCS(CLEAN(様式1!$H$41))</f>
        <v/>
      </c>
    </row>
    <row r="44" spans="1:2">
      <c r="A44" s="1298" t="s">
        <v>1144</v>
      </c>
      <c r="B44" s="527" t="str">
        <f>DBCS(CLEAN(様式4!$E$40))</f>
        <v/>
      </c>
    </row>
    <row r="45" spans="1:2">
      <c r="A45" s="1299" t="s">
        <v>1145</v>
      </c>
      <c r="B45" s="596">
        <f>E54</f>
        <v>0</v>
      </c>
    </row>
    <row r="46" spans="1:2">
      <c r="A46" s="1300" t="s">
        <v>1146</v>
      </c>
      <c r="B46" s="596">
        <f>E55</f>
        <v>0</v>
      </c>
    </row>
    <row r="47" spans="1:2">
      <c r="A47" s="1300" t="s">
        <v>1147</v>
      </c>
      <c r="B47" s="878">
        <f>E56</f>
        <v>0</v>
      </c>
    </row>
    <row r="48" spans="1:2">
      <c r="A48" s="1298" t="s">
        <v>1148</v>
      </c>
      <c r="B48" s="526" t="str">
        <f>ASC(様式4!$P$41)</f>
        <v/>
      </c>
    </row>
    <row r="49" spans="1:2">
      <c r="A49" s="527" t="s">
        <v>605</v>
      </c>
      <c r="B49" s="527" t="str">
        <f>IF(AND(様式1!$D$29&lt;&gt;"✔",様式1!$D$31&lt;&gt;"✔"),"0",IF(様式1!$D$29="✔","1","")&amp;IF(様式1!$D$31="✔","2",""))</f>
        <v>0</v>
      </c>
    </row>
  </sheetData>
  <phoneticPr fontId="53"/>
  <conditionalFormatting sqref="B3:B49">
    <cfRule type="containsText" dxfId="310" priority="7" stopIfTrue="1" operator="containsText" text=",">
      <formula>NOT(ISERROR(SEARCH(",",B3)))</formula>
    </cfRule>
    <cfRule type="containsText" dxfId="309" priority="8" stopIfTrue="1" operator="containsText" text="&quot;">
      <formula>NOT(ISERROR(SEARCH("""",B3)))</formula>
    </cfRule>
  </conditionalFormatting>
  <conditionalFormatting sqref="B5:B6">
    <cfRule type="containsText" dxfId="308" priority="5" stopIfTrue="1" operator="containsText" text=",">
      <formula>NOT(ISERROR(SEARCH(",",B5)))</formula>
    </cfRule>
    <cfRule type="containsText" dxfId="307" priority="6" stopIfTrue="1" operator="containsText" text="&quot;">
      <formula>NOT(ISERROR(SEARCH("""",B5)))</formula>
    </cfRule>
  </conditionalFormatting>
  <conditionalFormatting sqref="A1:A39 B3:B44 B48:B49 A49">
    <cfRule type="containsText" dxfId="306" priority="21" stopIfTrue="1" operator="containsText" text=",">
      <formula>NOT(ISERROR(SEARCH(",",A1)))</formula>
    </cfRule>
    <cfRule type="containsText" dxfId="305" priority="22" stopIfTrue="1" operator="containsText" text="&quot;">
      <formula>NOT(ISERROR(SEARCH("""",A1)))</formula>
    </cfRule>
  </conditionalFormatting>
  <conditionalFormatting sqref="A5:B6">
    <cfRule type="containsText" dxfId="304" priority="19" stopIfTrue="1" operator="containsText" text=",">
      <formula>NOT(ISERROR(SEARCH(",",A5)))</formula>
    </cfRule>
    <cfRule type="containsText" dxfId="303" priority="20" stopIfTrue="1" operator="containsText" text="&quot;">
      <formula>NOT(ISERROR(SEARCH("""",A5)))</formula>
    </cfRule>
  </conditionalFormatting>
  <conditionalFormatting sqref="B38">
    <cfRule type="containsText" dxfId="302" priority="17" stopIfTrue="1" operator="containsText" text=",">
      <formula>NOT(ISERROR(SEARCH(",",B38)))</formula>
    </cfRule>
    <cfRule type="containsText" dxfId="301" priority="18" stopIfTrue="1" operator="containsText" text="&quot;">
      <formula>NOT(ISERROR(SEARCH("""",B38)))</formula>
    </cfRule>
  </conditionalFormatting>
  <conditionalFormatting sqref="B31">
    <cfRule type="containsText" dxfId="300" priority="15" stopIfTrue="1" operator="containsText" text=",">
      <formula>NOT(ISERROR(SEARCH(",",B31)))</formula>
    </cfRule>
    <cfRule type="containsText" dxfId="299" priority="16" stopIfTrue="1" operator="containsText" text="&quot;">
      <formula>NOT(ISERROR(SEARCH("""",B31)))</formula>
    </cfRule>
  </conditionalFormatting>
  <conditionalFormatting sqref="B31">
    <cfRule type="containsText" dxfId="298" priority="13" stopIfTrue="1" operator="containsText" text=",">
      <formula>NOT(ISERROR(SEARCH(",",B31)))</formula>
    </cfRule>
    <cfRule type="containsText" dxfId="297" priority="14" stopIfTrue="1" operator="containsText" text="&quot;">
      <formula>NOT(ISERROR(SEARCH("""",B31)))</formula>
    </cfRule>
  </conditionalFormatting>
  <conditionalFormatting sqref="B3:B49">
    <cfRule type="containsText" dxfId="296" priority="11" stopIfTrue="1" operator="containsText" text=",">
      <formula>NOT(ISERROR(SEARCH(",",B3)))</formula>
    </cfRule>
    <cfRule type="containsText" dxfId="295" priority="12" stopIfTrue="1" operator="containsText" text="&quot;">
      <formula>NOT(ISERROR(SEARCH("""",B3)))</formula>
    </cfRule>
  </conditionalFormatting>
  <conditionalFormatting sqref="B5:B6">
    <cfRule type="containsText" dxfId="294" priority="9" stopIfTrue="1" operator="containsText" text=",">
      <formula>NOT(ISERROR(SEARCH(",",B5)))</formula>
    </cfRule>
    <cfRule type="containsText" dxfId="293" priority="10" stopIfTrue="1" operator="containsText" text="&quot;">
      <formula>NOT(ISERROR(SEARCH("""",B5)))</formula>
    </cfRule>
  </conditionalFormatting>
  <conditionalFormatting sqref="A40:A48">
    <cfRule type="containsText" dxfId="292" priority="3" stopIfTrue="1" operator="containsText" text=",">
      <formula>NOT(ISERROR(SEARCH(",",A40)))</formula>
    </cfRule>
    <cfRule type="containsText" dxfId="291" priority="4" stopIfTrue="1" operator="containsText" text="&quot;">
      <formula>NOT(ISERROR(SEARCH("""",A40)))</formula>
    </cfRule>
  </conditionalFormatting>
  <conditionalFormatting sqref="B1:B2">
    <cfRule type="containsText" dxfId="290" priority="1" stopIfTrue="1" operator="containsText" text=",">
      <formula>NOT(ISERROR(SEARCH(",",B1)))</formula>
    </cfRule>
    <cfRule type="containsText" dxfId="289" priority="2" stopIfTrue="1" operator="containsText" text="&quot;">
      <formula>NOT(ISERROR(SEARCH("""",B1)))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2:Q44"/>
  <sheetViews>
    <sheetView zoomScale="75" zoomScaleNormal="75" zoomScaleSheetLayoutView="85" zoomScalePageLayoutView="50" workbookViewId="0">
      <selection activeCell="C14" sqref="C14:E14"/>
    </sheetView>
  </sheetViews>
  <sheetFormatPr defaultRowHeight="13.5"/>
  <cols>
    <col min="2" max="2" width="5" customWidth="1"/>
    <col min="3" max="3" width="15.875" customWidth="1"/>
    <col min="4" max="4" width="16.25" customWidth="1"/>
    <col min="9" max="9" width="11.75" customWidth="1"/>
  </cols>
  <sheetData>
    <row r="2" spans="2:17" ht="24">
      <c r="B2" s="362"/>
      <c r="C2" s="362"/>
      <c r="D2" s="362"/>
      <c r="E2" s="362"/>
      <c r="F2" s="362"/>
      <c r="N2" s="1919" t="str">
        <f>IF(様式1!N2="","",様式1!N2)</f>
        <v/>
      </c>
      <c r="O2" s="1919"/>
      <c r="P2" s="1919"/>
      <c r="Q2" s="1920"/>
    </row>
    <row r="3" spans="2:17" ht="18.75">
      <c r="B3" s="362"/>
      <c r="C3" s="362"/>
      <c r="D3" s="362"/>
      <c r="E3" s="362"/>
      <c r="F3" s="362"/>
      <c r="G3" s="362"/>
      <c r="H3" s="362"/>
      <c r="I3" s="362"/>
    </row>
    <row r="4" spans="2:17" ht="18.75">
      <c r="B4" s="362"/>
      <c r="C4" s="362"/>
      <c r="D4" s="362"/>
      <c r="E4" s="362"/>
      <c r="F4" s="362"/>
      <c r="G4" s="362"/>
      <c r="H4" s="362"/>
      <c r="I4" s="362"/>
    </row>
    <row r="5" spans="2:17" ht="18.75">
      <c r="B5" s="362"/>
      <c r="C5" s="362"/>
      <c r="D5" s="362"/>
      <c r="E5" s="362"/>
      <c r="F5" s="362"/>
      <c r="G5" s="362"/>
      <c r="H5" s="362"/>
      <c r="I5" s="362"/>
    </row>
    <row r="6" spans="2:17" ht="31.5" customHeight="1">
      <c r="B6" s="362"/>
      <c r="C6" s="363" t="str">
        <f>様式1!A4</f>
        <v>独立行政法人高齢・障害・求職者雇用支援機構　理事長　殿　</v>
      </c>
      <c r="D6" s="363"/>
      <c r="E6" s="363"/>
      <c r="F6" s="363"/>
      <c r="G6" s="363"/>
      <c r="H6" s="363"/>
      <c r="I6" s="363"/>
      <c r="J6" s="363"/>
      <c r="K6" s="363"/>
      <c r="L6" s="363"/>
      <c r="M6" s="363"/>
      <c r="N6" s="363"/>
      <c r="O6" s="363"/>
      <c r="P6" s="363"/>
      <c r="Q6" s="363"/>
    </row>
    <row r="7" spans="2:17" ht="47.25" customHeight="1">
      <c r="B7" s="362"/>
      <c r="C7" s="363"/>
      <c r="D7" s="363"/>
      <c r="E7" s="363"/>
      <c r="F7" s="363"/>
      <c r="G7" s="363"/>
      <c r="H7" s="363"/>
      <c r="I7" s="363"/>
      <c r="J7" s="363"/>
      <c r="K7" s="363"/>
      <c r="L7" s="363"/>
      <c r="M7" s="363"/>
      <c r="N7" s="363"/>
      <c r="O7" s="363"/>
      <c r="P7" s="363"/>
      <c r="Q7" s="363"/>
    </row>
    <row r="8" spans="2:17" ht="38.25" customHeight="1">
      <c r="B8" s="362"/>
      <c r="C8" s="363"/>
      <c r="D8" s="363"/>
      <c r="E8" s="363"/>
      <c r="F8" s="363"/>
      <c r="G8" s="363"/>
      <c r="H8" s="363"/>
      <c r="I8" s="363"/>
      <c r="J8" s="363"/>
      <c r="K8" s="1922" t="str">
        <f>IF(様式1!L10="","",様式1!L10)</f>
        <v/>
      </c>
      <c r="L8" s="1922"/>
      <c r="M8" s="1922"/>
      <c r="N8" s="1922"/>
      <c r="O8" s="1922"/>
      <c r="P8" s="1922"/>
      <c r="Q8" s="1922"/>
    </row>
    <row r="9" spans="2:17" ht="38.25" customHeight="1">
      <c r="B9" s="362"/>
      <c r="C9" s="363"/>
      <c r="D9" s="363"/>
      <c r="E9" s="363"/>
      <c r="F9" s="363"/>
      <c r="G9" s="363"/>
      <c r="H9" s="363"/>
      <c r="I9" s="363"/>
      <c r="J9" s="363"/>
      <c r="K9" s="1922" t="str">
        <f>IF(様式1!G35="","",様式1!G35)</f>
        <v/>
      </c>
      <c r="L9" s="1922"/>
      <c r="M9" s="1922"/>
      <c r="N9" s="1922"/>
      <c r="O9" s="1922"/>
      <c r="P9" s="1922"/>
      <c r="Q9" s="1922"/>
    </row>
    <row r="10" spans="2:17" ht="41.25" customHeight="1">
      <c r="B10" s="362"/>
      <c r="C10" s="362"/>
      <c r="D10" s="362"/>
      <c r="E10" s="362"/>
      <c r="F10" s="363"/>
      <c r="G10" s="363"/>
      <c r="H10" s="363"/>
      <c r="I10" s="363"/>
      <c r="J10" s="363"/>
      <c r="K10" s="363"/>
      <c r="L10" s="363"/>
      <c r="M10" s="363"/>
      <c r="N10" s="363"/>
      <c r="O10" s="363"/>
      <c r="P10" s="363"/>
      <c r="Q10" s="363"/>
    </row>
    <row r="11" spans="2:17" ht="24">
      <c r="B11" s="362"/>
      <c r="C11" s="366"/>
      <c r="D11" s="366"/>
      <c r="E11" s="366"/>
      <c r="F11" s="363"/>
      <c r="G11" s="363"/>
      <c r="H11" s="363"/>
      <c r="I11" s="363"/>
      <c r="J11" s="363"/>
      <c r="K11" s="363"/>
      <c r="L11" s="363"/>
      <c r="M11" s="363"/>
      <c r="N11" s="363"/>
      <c r="O11" s="363"/>
      <c r="P11" s="363"/>
      <c r="Q11" s="363"/>
    </row>
    <row r="12" spans="2:17" ht="36" customHeight="1">
      <c r="B12" s="362"/>
      <c r="C12" s="1923" t="s">
        <v>665</v>
      </c>
      <c r="D12" s="1923"/>
      <c r="E12" s="1923"/>
      <c r="F12" s="1923"/>
      <c r="G12" s="1923"/>
      <c r="H12" s="1923"/>
      <c r="I12" s="1923"/>
      <c r="J12" s="1923"/>
      <c r="K12" s="1923"/>
      <c r="L12" s="1923"/>
      <c r="M12" s="1923"/>
      <c r="N12" s="1923"/>
      <c r="O12" s="1923"/>
      <c r="P12" s="1923"/>
      <c r="Q12" s="604"/>
    </row>
    <row r="13" spans="2:17" ht="24">
      <c r="B13" s="362"/>
      <c r="C13" s="363"/>
      <c r="D13" s="363"/>
      <c r="E13" s="363"/>
      <c r="F13" s="363"/>
      <c r="G13" s="363"/>
      <c r="H13" s="363"/>
      <c r="I13" s="363"/>
      <c r="J13" s="363"/>
      <c r="K13" s="363"/>
      <c r="L13" s="363"/>
      <c r="M13" s="363"/>
      <c r="N13" s="363"/>
      <c r="O13" s="363"/>
      <c r="P13" s="363"/>
      <c r="Q13" s="363"/>
    </row>
    <row r="14" spans="2:17" ht="36.75" customHeight="1">
      <c r="B14" s="362"/>
      <c r="C14" s="363"/>
      <c r="D14" s="363"/>
      <c r="E14" s="363"/>
      <c r="F14" s="363"/>
      <c r="G14" s="363"/>
      <c r="H14" s="363"/>
      <c r="I14" s="363"/>
      <c r="J14" s="363"/>
      <c r="K14" s="363"/>
      <c r="L14" s="363"/>
      <c r="M14" s="363"/>
      <c r="N14" s="363"/>
      <c r="O14" s="363"/>
      <c r="P14" s="363"/>
      <c r="Q14" s="363"/>
    </row>
    <row r="15" spans="2:17" ht="24">
      <c r="B15" s="362"/>
      <c r="C15" s="363"/>
      <c r="D15" s="363"/>
      <c r="E15" s="363"/>
      <c r="F15" s="363"/>
      <c r="G15" s="363"/>
      <c r="H15" s="363"/>
      <c r="I15" s="363"/>
      <c r="J15" s="363"/>
      <c r="K15" s="363"/>
      <c r="L15" s="363"/>
      <c r="M15" s="363"/>
      <c r="N15" s="363"/>
      <c r="O15" s="363"/>
      <c r="P15" s="363"/>
      <c r="Q15" s="363"/>
    </row>
    <row r="16" spans="2:17" ht="24">
      <c r="B16" s="362"/>
      <c r="C16" s="363"/>
      <c r="D16" s="363"/>
      <c r="E16" s="363"/>
      <c r="F16" s="363"/>
      <c r="G16" s="363"/>
      <c r="H16" s="363"/>
      <c r="I16" s="363"/>
      <c r="J16" s="363"/>
      <c r="K16" s="363"/>
      <c r="L16" s="363"/>
      <c r="M16" s="363"/>
      <c r="N16" s="363"/>
      <c r="O16" s="363"/>
      <c r="P16" s="363"/>
      <c r="Q16" s="363"/>
    </row>
    <row r="17" spans="2:17" ht="24">
      <c r="B17" s="362"/>
      <c r="C17" s="363"/>
      <c r="D17" s="363" t="s">
        <v>428</v>
      </c>
      <c r="E17" s="363"/>
      <c r="F17" s="363"/>
      <c r="G17" s="363"/>
      <c r="H17" s="363"/>
      <c r="I17" s="363"/>
      <c r="J17" s="363"/>
      <c r="K17" s="363"/>
      <c r="L17" s="363"/>
      <c r="M17" s="363"/>
      <c r="N17" s="363"/>
      <c r="O17" s="363"/>
      <c r="P17" s="363"/>
      <c r="Q17" s="363"/>
    </row>
    <row r="18" spans="2:17" ht="24">
      <c r="B18" s="362"/>
      <c r="C18" s="363"/>
      <c r="D18" s="363"/>
      <c r="E18" s="363"/>
      <c r="F18" s="363"/>
      <c r="G18" s="363"/>
      <c r="H18" s="363"/>
      <c r="I18" s="363"/>
      <c r="J18" s="363"/>
      <c r="K18" s="363"/>
      <c r="L18" s="363"/>
      <c r="M18" s="363"/>
      <c r="N18" s="363"/>
      <c r="O18" s="363"/>
      <c r="P18" s="363"/>
      <c r="Q18" s="363"/>
    </row>
    <row r="19" spans="2:17" ht="24">
      <c r="B19" s="362"/>
      <c r="C19" s="363"/>
      <c r="D19" s="363"/>
      <c r="E19" s="363"/>
      <c r="F19" s="363"/>
      <c r="G19" s="363"/>
      <c r="H19" s="363"/>
      <c r="I19" s="363"/>
      <c r="J19" s="363"/>
      <c r="K19" s="363"/>
      <c r="L19" s="363"/>
      <c r="M19" s="363"/>
      <c r="N19" s="363"/>
      <c r="O19" s="363"/>
      <c r="P19" s="363"/>
      <c r="Q19" s="363"/>
    </row>
    <row r="20" spans="2:17" ht="39.950000000000003" customHeight="1">
      <c r="B20" s="362"/>
      <c r="C20" s="363"/>
      <c r="D20" s="742" t="s">
        <v>755</v>
      </c>
      <c r="E20" s="366" t="s">
        <v>433</v>
      </c>
      <c r="F20" s="363"/>
      <c r="G20" s="363"/>
      <c r="H20" s="274"/>
      <c r="I20" s="365" t="s">
        <v>431</v>
      </c>
      <c r="J20" s="274"/>
      <c r="K20" s="363" t="s">
        <v>432</v>
      </c>
      <c r="L20" s="363"/>
      <c r="M20" s="363"/>
      <c r="N20" s="363"/>
      <c r="O20" s="363"/>
      <c r="P20" s="363"/>
      <c r="Q20" s="363"/>
    </row>
    <row r="21" spans="2:17" ht="24">
      <c r="B21" s="362"/>
      <c r="C21" s="363"/>
      <c r="D21" s="363"/>
      <c r="E21" s="363"/>
      <c r="F21" s="363"/>
      <c r="G21" s="363"/>
      <c r="H21" s="363"/>
      <c r="I21" s="363"/>
      <c r="J21" s="363"/>
      <c r="K21" s="363"/>
      <c r="L21" s="363"/>
      <c r="M21" s="363"/>
      <c r="N21" s="363"/>
      <c r="O21" s="363"/>
      <c r="P21" s="363"/>
      <c r="Q21" s="363"/>
    </row>
    <row r="22" spans="2:17" ht="39.950000000000003" customHeight="1">
      <c r="B22" s="362"/>
      <c r="C22" s="363"/>
      <c r="D22" s="363"/>
      <c r="E22" s="366" t="s">
        <v>427</v>
      </c>
      <c r="F22" s="363"/>
      <c r="G22" s="364"/>
      <c r="H22" s="1918"/>
      <c r="I22" s="1918"/>
      <c r="J22" s="363" t="s">
        <v>296</v>
      </c>
      <c r="K22" s="363"/>
      <c r="L22" s="363"/>
      <c r="M22" s="363"/>
      <c r="N22" s="363"/>
      <c r="O22" s="363"/>
      <c r="P22" s="363"/>
      <c r="Q22" s="363"/>
    </row>
    <row r="23" spans="2:17" ht="24">
      <c r="B23" s="362"/>
      <c r="C23" s="363"/>
      <c r="D23" s="363"/>
      <c r="E23" s="363"/>
      <c r="F23" s="363"/>
      <c r="G23" s="363"/>
      <c r="H23" s="363"/>
      <c r="I23" s="363"/>
      <c r="J23" s="363"/>
      <c r="K23" s="363"/>
      <c r="L23" s="363"/>
      <c r="M23" s="363"/>
      <c r="N23" s="363"/>
      <c r="O23" s="363"/>
      <c r="P23" s="363"/>
      <c r="Q23" s="363"/>
    </row>
    <row r="24" spans="2:17" ht="24">
      <c r="B24" s="362"/>
      <c r="C24" s="363"/>
      <c r="D24" s="363"/>
      <c r="E24" s="363"/>
      <c r="F24" s="363"/>
      <c r="G24" s="363"/>
      <c r="H24" s="1921" t="str">
        <f>IF(H22&gt;様式1!F37,"調整可能人数が定員数を上回っています","")</f>
        <v/>
      </c>
      <c r="I24" s="1921"/>
      <c r="J24" s="1921"/>
      <c r="K24" s="1921"/>
      <c r="L24" s="1921"/>
      <c r="M24" s="1921"/>
      <c r="N24" s="1921"/>
      <c r="O24" s="363"/>
      <c r="P24" s="363"/>
      <c r="Q24" s="363"/>
    </row>
    <row r="27" spans="2:17" ht="24.95" customHeight="1">
      <c r="C27" s="424"/>
      <c r="D27" s="1925" t="s">
        <v>1061</v>
      </c>
      <c r="E27" s="1926"/>
      <c r="F27" s="1926"/>
      <c r="G27" s="1926"/>
      <c r="H27" s="1926"/>
      <c r="I27" s="1926"/>
      <c r="J27" s="1926"/>
      <c r="K27" s="1926"/>
      <c r="L27" s="1926"/>
      <c r="M27" s="1926"/>
      <c r="N27" s="1926"/>
      <c r="O27" s="1926"/>
      <c r="P27" s="1926"/>
      <c r="Q27" s="424" t="s">
        <v>196</v>
      </c>
    </row>
    <row r="28" spans="2:17" s="1010" customFormat="1" ht="21">
      <c r="C28" s="424"/>
      <c r="D28" s="1924" t="s">
        <v>1062</v>
      </c>
      <c r="E28" s="1924"/>
      <c r="F28" s="1924"/>
      <c r="G28" s="1924"/>
      <c r="H28" s="1924"/>
      <c r="I28" s="1924"/>
      <c r="J28" s="1924"/>
      <c r="K28" s="1924"/>
      <c r="L28" s="1924"/>
      <c r="M28" s="1924"/>
      <c r="N28" s="1924"/>
      <c r="O28" s="1924"/>
      <c r="P28" s="1924"/>
      <c r="Q28" s="424"/>
    </row>
    <row r="29" spans="2:17" s="1010" customFormat="1" ht="21">
      <c r="C29" s="424"/>
      <c r="D29" s="1924" t="s">
        <v>1064</v>
      </c>
      <c r="E29" s="1924"/>
      <c r="F29" s="1924"/>
      <c r="G29" s="1924"/>
      <c r="H29" s="1924"/>
      <c r="I29" s="1924"/>
      <c r="J29" s="1924"/>
      <c r="K29" s="1924"/>
      <c r="L29" s="1924"/>
      <c r="M29" s="1924"/>
      <c r="N29" s="1924"/>
      <c r="O29" s="1924"/>
      <c r="P29" s="1924"/>
      <c r="Q29" s="424"/>
    </row>
    <row r="30" spans="2:17" s="1010" customFormat="1" ht="21">
      <c r="C30" s="424"/>
      <c r="D30" s="1924" t="s">
        <v>1063</v>
      </c>
      <c r="E30" s="1924"/>
      <c r="F30" s="1924"/>
      <c r="G30" s="1924"/>
      <c r="H30" s="1924"/>
      <c r="I30" s="1924"/>
      <c r="J30" s="1924"/>
      <c r="K30" s="1924"/>
      <c r="L30" s="1924"/>
      <c r="M30" s="1924"/>
      <c r="N30" s="1924"/>
      <c r="O30" s="1924"/>
      <c r="P30" s="1924"/>
      <c r="Q30" s="424"/>
    </row>
    <row r="31" spans="2:17" ht="34.5" customHeight="1">
      <c r="C31" s="612"/>
      <c r="D31" s="611"/>
      <c r="E31" s="611"/>
      <c r="F31" s="611"/>
      <c r="G31" s="611"/>
      <c r="H31" s="611"/>
      <c r="I31" s="611"/>
      <c r="J31" s="611"/>
      <c r="K31" s="611"/>
      <c r="L31" s="611"/>
      <c r="M31" s="611"/>
      <c r="N31" s="611"/>
      <c r="O31" s="611"/>
      <c r="P31" s="605"/>
      <c r="Q31" s="424"/>
    </row>
    <row r="32" spans="2:17" ht="30.75" customHeight="1">
      <c r="C32" s="612"/>
      <c r="D32" s="613" t="s">
        <v>662</v>
      </c>
      <c r="E32" s="1929" t="s">
        <v>85</v>
      </c>
      <c r="F32" s="1930"/>
      <c r="G32" s="1930"/>
      <c r="H32" s="1930"/>
      <c r="I32" s="1930"/>
      <c r="J32" s="1931"/>
      <c r="K32" s="1932" t="s">
        <v>73</v>
      </c>
      <c r="L32" s="1932"/>
      <c r="M32" s="1932"/>
      <c r="N32" s="1932"/>
      <c r="O32" s="1932"/>
      <c r="P32" s="605"/>
      <c r="Q32" s="424"/>
    </row>
    <row r="33" spans="3:17" ht="36" customHeight="1">
      <c r="C33" s="612"/>
      <c r="D33" s="613" t="s">
        <v>663</v>
      </c>
      <c r="E33" s="1933"/>
      <c r="F33" s="1933"/>
      <c r="G33" s="1933"/>
      <c r="H33" s="1933"/>
      <c r="I33" s="1933"/>
      <c r="J33" s="1933"/>
      <c r="K33" s="1934"/>
      <c r="L33" s="1934"/>
      <c r="M33" s="1934"/>
      <c r="N33" s="1934"/>
      <c r="O33" s="1934"/>
      <c r="P33" s="605"/>
      <c r="Q33" s="424"/>
    </row>
    <row r="34" spans="3:17" ht="36" customHeight="1">
      <c r="C34" s="612"/>
      <c r="D34" s="613" t="s">
        <v>664</v>
      </c>
      <c r="E34" s="1933"/>
      <c r="F34" s="1933"/>
      <c r="G34" s="1933"/>
      <c r="H34" s="1933"/>
      <c r="I34" s="1933"/>
      <c r="J34" s="1933"/>
      <c r="K34" s="1934"/>
      <c r="L34" s="1934"/>
      <c r="M34" s="1934"/>
      <c r="N34" s="1934"/>
      <c r="O34" s="1934"/>
      <c r="P34" s="606"/>
      <c r="Q34" s="424"/>
    </row>
    <row r="35" spans="3:17" ht="36" customHeight="1">
      <c r="C35" s="612"/>
      <c r="D35" s="613" t="s">
        <v>667</v>
      </c>
      <c r="E35" s="1933"/>
      <c r="F35" s="1933"/>
      <c r="G35" s="1933"/>
      <c r="H35" s="1933"/>
      <c r="I35" s="1933"/>
      <c r="J35" s="1933"/>
      <c r="K35" s="1934"/>
      <c r="L35" s="1934"/>
      <c r="M35" s="1934"/>
      <c r="N35" s="1934"/>
      <c r="O35" s="1934"/>
      <c r="P35" s="606"/>
      <c r="Q35" s="424"/>
    </row>
    <row r="36" spans="3:17" ht="15" customHeight="1">
      <c r="C36" s="424"/>
      <c r="D36" s="607"/>
      <c r="E36" s="608"/>
      <c r="F36" s="608"/>
      <c r="G36" s="608"/>
      <c r="H36" s="608"/>
      <c r="I36" s="608"/>
      <c r="J36" s="608"/>
      <c r="K36" s="609"/>
      <c r="L36" s="609"/>
      <c r="M36" s="609"/>
      <c r="N36" s="609"/>
      <c r="O36" s="609"/>
      <c r="P36" s="610"/>
      <c r="Q36" s="424"/>
    </row>
    <row r="37" spans="3:17" ht="15" customHeight="1">
      <c r="C37" s="424"/>
      <c r="D37" s="607"/>
      <c r="E37" s="608"/>
      <c r="F37" s="608"/>
      <c r="G37" s="608"/>
      <c r="H37" s="608"/>
      <c r="I37" s="608"/>
      <c r="J37" s="608"/>
      <c r="K37" s="609"/>
      <c r="L37" s="609"/>
      <c r="M37" s="609"/>
      <c r="N37" s="609"/>
      <c r="O37" s="609"/>
      <c r="P37" s="610"/>
      <c r="Q37" s="424"/>
    </row>
    <row r="38" spans="3:17" ht="15" customHeight="1">
      <c r="C38" s="424"/>
      <c r="D38" s="607"/>
      <c r="E38" s="608"/>
      <c r="F38" s="608"/>
      <c r="G38" s="608"/>
      <c r="H38" s="608"/>
      <c r="I38" s="608"/>
      <c r="J38" s="608"/>
      <c r="K38" s="609"/>
      <c r="L38" s="609"/>
      <c r="M38" s="609"/>
      <c r="N38" s="609"/>
      <c r="O38" s="609"/>
      <c r="P38" s="610"/>
      <c r="Q38" s="424"/>
    </row>
    <row r="39" spans="3:17">
      <c r="C39" s="424"/>
      <c r="D39" s="1927" t="s">
        <v>1065</v>
      </c>
      <c r="E39" s="1928"/>
      <c r="F39" s="1928"/>
      <c r="G39" s="1928"/>
      <c r="H39" s="1928"/>
      <c r="I39" s="1928"/>
      <c r="J39" s="1928"/>
      <c r="K39" s="1928"/>
      <c r="L39" s="1928"/>
      <c r="M39" s="1928"/>
      <c r="N39" s="1928"/>
      <c r="O39" s="1928"/>
      <c r="P39" s="610"/>
      <c r="Q39" s="424"/>
    </row>
    <row r="40" spans="3:17">
      <c r="C40" s="424"/>
      <c r="D40" s="1928"/>
      <c r="E40" s="1928"/>
      <c r="F40" s="1928"/>
      <c r="G40" s="1928"/>
      <c r="H40" s="1928"/>
      <c r="I40" s="1928"/>
      <c r="J40" s="1928"/>
      <c r="K40" s="1928"/>
      <c r="L40" s="1928"/>
      <c r="M40" s="1928"/>
      <c r="N40" s="1928"/>
      <c r="O40" s="1928"/>
      <c r="P40" s="610"/>
      <c r="Q40" s="424"/>
    </row>
    <row r="41" spans="3:17">
      <c r="C41" s="424"/>
      <c r="D41" s="1928"/>
      <c r="E41" s="1928"/>
      <c r="F41" s="1928"/>
      <c r="G41" s="1928"/>
      <c r="H41" s="1928"/>
      <c r="I41" s="1928"/>
      <c r="J41" s="1928"/>
      <c r="K41" s="1928"/>
      <c r="L41" s="1928"/>
      <c r="M41" s="1928"/>
      <c r="N41" s="1928"/>
      <c r="O41" s="1928"/>
      <c r="P41" s="610"/>
      <c r="Q41" s="424"/>
    </row>
    <row r="42" spans="3:17">
      <c r="C42" s="424"/>
      <c r="D42" s="1928"/>
      <c r="E42" s="1928"/>
      <c r="F42" s="1928"/>
      <c r="G42" s="1928"/>
      <c r="H42" s="1928"/>
      <c r="I42" s="1928"/>
      <c r="J42" s="1928"/>
      <c r="K42" s="1928"/>
      <c r="L42" s="1928"/>
      <c r="M42" s="1928"/>
      <c r="N42" s="1928"/>
      <c r="O42" s="1928"/>
      <c r="P42" s="610"/>
      <c r="Q42" s="424"/>
    </row>
    <row r="43" spans="3:17" ht="409.5" customHeight="1">
      <c r="C43" s="424"/>
      <c r="D43" s="1928"/>
      <c r="E43" s="1928"/>
      <c r="F43" s="1928"/>
      <c r="G43" s="1928"/>
      <c r="H43" s="1928"/>
      <c r="I43" s="1928"/>
      <c r="J43" s="1928"/>
      <c r="K43" s="1928"/>
      <c r="L43" s="1928"/>
      <c r="M43" s="1928"/>
      <c r="N43" s="1928"/>
      <c r="O43" s="1928"/>
      <c r="P43" s="610"/>
      <c r="Q43" s="424"/>
    </row>
    <row r="44" spans="3:17">
      <c r="C44" s="424"/>
      <c r="D44" s="610"/>
      <c r="E44" s="610"/>
      <c r="F44" s="610"/>
      <c r="G44" s="610"/>
      <c r="H44" s="610"/>
      <c r="I44" s="610"/>
      <c r="J44" s="610"/>
      <c r="K44" s="610"/>
      <c r="L44" s="610"/>
      <c r="M44" s="610"/>
      <c r="N44" s="610"/>
      <c r="O44" s="610"/>
      <c r="P44" s="610"/>
      <c r="Q44" s="424"/>
    </row>
  </sheetData>
  <mergeCells count="19">
    <mergeCell ref="D28:P28"/>
    <mergeCell ref="D29:P29"/>
    <mergeCell ref="D30:P30"/>
    <mergeCell ref="D27:P27"/>
    <mergeCell ref="D39:O43"/>
    <mergeCell ref="E32:J32"/>
    <mergeCell ref="K32:O32"/>
    <mergeCell ref="E33:J33"/>
    <mergeCell ref="K33:O33"/>
    <mergeCell ref="E35:J35"/>
    <mergeCell ref="K35:O35"/>
    <mergeCell ref="E34:J34"/>
    <mergeCell ref="K34:O34"/>
    <mergeCell ref="H22:I22"/>
    <mergeCell ref="N2:Q2"/>
    <mergeCell ref="H24:N24"/>
    <mergeCell ref="K9:Q9"/>
    <mergeCell ref="C12:P12"/>
    <mergeCell ref="K8:Q8"/>
  </mergeCells>
  <phoneticPr fontId="53"/>
  <conditionalFormatting sqref="H20 J20 H22:I22">
    <cfRule type="containsBlanks" dxfId="288" priority="2">
      <formula>LEN(TRIM(H20))=0</formula>
    </cfRule>
  </conditionalFormatting>
  <conditionalFormatting sqref="E33:O35">
    <cfRule type="containsBlanks" dxfId="287" priority="1">
      <formula>LEN(TRIM(E33))=0</formula>
    </cfRule>
  </conditionalFormatting>
  <dataValidations count="2">
    <dataValidation type="whole" allowBlank="1" showInputMessage="1" showErrorMessage="1" sqref="H22">
      <formula1>5</formula1>
      <formula2>29</formula2>
    </dataValidation>
    <dataValidation type="list" allowBlank="1" showInputMessage="1" showErrorMessage="1" sqref="H20 J20">
      <formula1>"✔"</formula1>
    </dataValidation>
  </dataValidations>
  <pageMargins left="0.70866141732283472" right="0.70866141732283472" top="0.74803149606299213" bottom="0.74803149606299213" header="0.31496062992125984" footer="0.31496062992125984"/>
  <pageSetup paperSize="9" scale="54" orientation="portrait" r:id="rId1"/>
  <headerFooter>
    <oddFooter>&amp;R東京支部7月開講コース</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O91"/>
  <sheetViews>
    <sheetView view="pageBreakPreview" zoomScale="85" zoomScaleNormal="100" zoomScaleSheetLayoutView="85" zoomScalePageLayoutView="85" workbookViewId="0">
      <selection activeCell="C14" sqref="C14:E14"/>
    </sheetView>
  </sheetViews>
  <sheetFormatPr defaultRowHeight="20.100000000000001" customHeight="1"/>
  <cols>
    <col min="1" max="1" width="4.625" style="50" customWidth="1"/>
    <col min="2" max="2" width="3.25" style="50" customWidth="1"/>
    <col min="3" max="12" width="9.25" style="50" customWidth="1"/>
    <col min="13" max="13" width="12.5" style="50" customWidth="1"/>
    <col min="14" max="14" width="8.625" style="50" customWidth="1"/>
    <col min="15" max="16384" width="9" style="50"/>
  </cols>
  <sheetData>
    <row r="1" spans="1:14" ht="20.100000000000001" customHeight="1">
      <c r="M1" s="1140" t="s">
        <v>1068</v>
      </c>
      <c r="N1" s="726"/>
    </row>
    <row r="2" spans="1:14" ht="38.25" customHeight="1">
      <c r="A2" s="49"/>
      <c r="B2" s="49"/>
      <c r="C2" s="49"/>
    </row>
    <row r="3" spans="1:14" s="45" customFormat="1" ht="20.100000000000001" customHeight="1">
      <c r="A3" s="1943" t="s">
        <v>733</v>
      </c>
      <c r="B3" s="1943"/>
      <c r="C3" s="1943"/>
      <c r="D3" s="1943"/>
      <c r="E3" s="1943"/>
      <c r="F3" s="1943"/>
      <c r="G3" s="1943"/>
      <c r="H3" s="1943"/>
      <c r="I3" s="1943"/>
      <c r="J3" s="1943"/>
      <c r="K3" s="1943"/>
      <c r="L3" s="1943"/>
      <c r="M3" s="1943"/>
      <c r="N3" s="1943"/>
    </row>
    <row r="4" spans="1:14" s="45" customFormat="1" ht="20.100000000000001" customHeight="1">
      <c r="A4" s="95"/>
      <c r="B4" s="95"/>
      <c r="C4" s="95"/>
    </row>
    <row r="5" spans="1:14" s="45" customFormat="1" ht="20.100000000000001" customHeight="1">
      <c r="L5" s="1946" t="str">
        <f>IF(様式1!N2="","",様式1!N2)</f>
        <v/>
      </c>
      <c r="M5" s="1946"/>
      <c r="N5" s="1946"/>
    </row>
    <row r="6" spans="1:14" s="45" customFormat="1" ht="20.100000000000001" customHeight="1">
      <c r="A6" s="95"/>
      <c r="B6" s="95"/>
      <c r="C6" s="95"/>
    </row>
    <row r="7" spans="1:14" s="45" customFormat="1" ht="20.100000000000001" customHeight="1">
      <c r="A7" s="576" t="s">
        <v>734</v>
      </c>
      <c r="B7" s="576"/>
      <c r="C7" s="576"/>
    </row>
    <row r="8" spans="1:14" s="46" customFormat="1" ht="20.100000000000001" customHeight="1">
      <c r="A8" s="47"/>
      <c r="B8" s="47"/>
      <c r="C8" s="47"/>
      <c r="H8" s="46" t="s">
        <v>735</v>
      </c>
      <c r="I8" s="48"/>
    </row>
    <row r="9" spans="1:14" s="46" customFormat="1" ht="20.100000000000001" customHeight="1">
      <c r="A9" s="47"/>
      <c r="B9" s="47"/>
      <c r="C9" s="47"/>
      <c r="H9" s="97" t="s">
        <v>736</v>
      </c>
      <c r="I9" s="712" t="str">
        <f>IF(様式1!L8="","",様式1!L8)</f>
        <v/>
      </c>
    </row>
    <row r="10" spans="1:14" s="46" customFormat="1" ht="20.100000000000001" customHeight="1">
      <c r="C10" s="1448"/>
      <c r="D10" s="1448"/>
      <c r="E10" s="1448"/>
      <c r="H10" s="97"/>
      <c r="I10" s="1947"/>
      <c r="J10" s="1947"/>
      <c r="K10" s="1947"/>
      <c r="L10" s="1947"/>
      <c r="M10" s="1947"/>
    </row>
    <row r="11" spans="1:14" s="46" customFormat="1" ht="15.75" customHeight="1">
      <c r="C11" s="1460"/>
      <c r="D11" s="1460"/>
      <c r="E11" s="1460"/>
      <c r="H11" s="98"/>
    </row>
    <row r="12" spans="1:14" s="46" customFormat="1" ht="20.100000000000001" customHeight="1">
      <c r="H12" s="97" t="s">
        <v>737</v>
      </c>
      <c r="J12" s="1947" t="str">
        <f>IF(様式1!L10="","",様式1!L10)</f>
        <v/>
      </c>
      <c r="K12" s="1947"/>
      <c r="L12" s="1947"/>
      <c r="M12" s="1947"/>
      <c r="N12" s="1947"/>
    </row>
    <row r="13" spans="1:14" s="46" customFormat="1" ht="15.75" customHeight="1">
      <c r="H13" s="98"/>
    </row>
    <row r="14" spans="1:14" s="46" customFormat="1" ht="20.100000000000001" customHeight="1">
      <c r="H14" s="1949" t="s">
        <v>178</v>
      </c>
      <c r="I14" s="1950"/>
      <c r="J14" s="725" t="str">
        <f>IF(様式1!M12="","",様式1!M12)</f>
        <v/>
      </c>
      <c r="K14" s="725" t="str">
        <f>IF(様式1!O12="","",様式1!O12)</f>
        <v/>
      </c>
      <c r="L14" s="725"/>
      <c r="M14" s="1948"/>
      <c r="N14" s="1948"/>
    </row>
    <row r="15" spans="1:14" s="45" customFormat="1" ht="20.100000000000001" customHeight="1">
      <c r="A15" s="95"/>
      <c r="B15" s="95"/>
      <c r="C15" s="95"/>
    </row>
    <row r="16" spans="1:14" s="45" customFormat="1" ht="20.100000000000001" customHeight="1">
      <c r="A16" s="1941" t="str">
        <f>IF(様式1!N2="","",様式1!N2)</f>
        <v/>
      </c>
      <c r="B16" s="1941"/>
      <c r="C16" s="1941"/>
      <c r="D16" s="1941"/>
      <c r="E16" s="1941"/>
      <c r="F16" s="1942" t="s">
        <v>738</v>
      </c>
      <c r="G16" s="1942"/>
      <c r="H16" s="1942"/>
      <c r="I16" s="1942"/>
      <c r="J16" s="1942"/>
      <c r="K16" s="1942"/>
      <c r="L16" s="1942"/>
      <c r="M16" s="1942"/>
      <c r="N16" s="1942"/>
    </row>
    <row r="17" spans="1:14" s="45" customFormat="1" ht="31.5" customHeight="1">
      <c r="A17" s="1942" t="s">
        <v>739</v>
      </c>
      <c r="B17" s="1942"/>
      <c r="C17" s="1942"/>
      <c r="D17" s="1942"/>
      <c r="E17" s="1942"/>
      <c r="F17" s="1942"/>
      <c r="G17" s="1942"/>
      <c r="H17" s="1942"/>
      <c r="I17" s="1942"/>
      <c r="J17" s="1942"/>
      <c r="K17" s="1942"/>
      <c r="L17" s="1942"/>
      <c r="M17" s="1942"/>
      <c r="N17" s="1942"/>
    </row>
    <row r="18" spans="1:14" s="45" customFormat="1" ht="24.75" customHeight="1">
      <c r="A18" s="95"/>
      <c r="B18" s="95"/>
      <c r="C18" s="95"/>
      <c r="D18" s="95"/>
      <c r="E18" s="95"/>
      <c r="F18" s="95"/>
      <c r="G18" s="95"/>
      <c r="H18" s="95"/>
      <c r="I18" s="95"/>
      <c r="J18" s="95"/>
      <c r="K18" s="95"/>
      <c r="L18" s="95"/>
      <c r="M18" s="95"/>
    </row>
    <row r="19" spans="1:14" s="45" customFormat="1" ht="20.100000000000001" customHeight="1">
      <c r="A19" s="95"/>
      <c r="B19" s="95"/>
      <c r="C19" s="95"/>
    </row>
    <row r="20" spans="1:14" s="45" customFormat="1" ht="20.100000000000001" customHeight="1">
      <c r="A20" s="1943" t="s">
        <v>177</v>
      </c>
      <c r="B20" s="1943"/>
      <c r="C20" s="1943"/>
      <c r="D20" s="1943"/>
      <c r="E20" s="1943"/>
      <c r="F20" s="1943"/>
      <c r="G20" s="1943"/>
      <c r="H20" s="1943"/>
      <c r="I20" s="1943"/>
      <c r="J20" s="1943"/>
      <c r="K20" s="1943"/>
      <c r="L20" s="1943"/>
      <c r="M20" s="1943"/>
      <c r="N20" s="96"/>
    </row>
    <row r="21" spans="1:14" s="45" customFormat="1" ht="20.100000000000001" customHeight="1">
      <c r="A21" s="96"/>
      <c r="B21" s="96"/>
      <c r="C21" s="96"/>
      <c r="D21" s="96"/>
      <c r="E21" s="96"/>
      <c r="F21" s="96"/>
      <c r="G21" s="96"/>
      <c r="H21" s="96"/>
      <c r="I21" s="96"/>
      <c r="J21" s="96"/>
      <c r="K21" s="96"/>
      <c r="L21" s="96"/>
      <c r="M21" s="96"/>
    </row>
    <row r="22" spans="1:14" s="45" customFormat="1" ht="20.100000000000001" customHeight="1">
      <c r="A22" s="95"/>
      <c r="B22" s="95"/>
      <c r="C22" s="95"/>
    </row>
    <row r="23" spans="1:14" s="45" customFormat="1" ht="20.100000000000001" customHeight="1">
      <c r="A23" s="95" t="s">
        <v>176</v>
      </c>
      <c r="B23" s="95"/>
      <c r="C23" s="95"/>
    </row>
    <row r="24" spans="1:14" s="45" customFormat="1" ht="20.100000000000001" customHeight="1">
      <c r="A24" s="95"/>
      <c r="B24" s="95"/>
      <c r="C24" s="95"/>
    </row>
    <row r="25" spans="1:14" s="45" customFormat="1" ht="20.100000000000001" customHeight="1">
      <c r="A25" s="95"/>
      <c r="B25" s="95"/>
      <c r="C25" s="95"/>
    </row>
    <row r="26" spans="1:14" s="45" customFormat="1" ht="30" customHeight="1">
      <c r="A26" s="95"/>
      <c r="B26" s="95"/>
      <c r="C26" s="95"/>
      <c r="E26" s="1944" t="str">
        <f>IF(様式1!G35="","",様式1!G35)</f>
        <v/>
      </c>
      <c r="F26" s="1944"/>
      <c r="G26" s="1944"/>
      <c r="H26" s="1944"/>
      <c r="I26" s="1944"/>
      <c r="J26" s="1944"/>
      <c r="K26" s="1944"/>
    </row>
    <row r="27" spans="1:14" s="45" customFormat="1" ht="20.100000000000001" customHeight="1">
      <c r="A27" s="95"/>
      <c r="B27" s="95"/>
      <c r="C27" s="95"/>
    </row>
    <row r="28" spans="1:14" s="45" customFormat="1" ht="20.100000000000001" customHeight="1">
      <c r="A28" s="95"/>
      <c r="B28" s="95"/>
      <c r="C28" s="95"/>
    </row>
    <row r="29" spans="1:14" s="45" customFormat="1" ht="20.100000000000001" customHeight="1">
      <c r="A29" s="95" t="s">
        <v>175</v>
      </c>
      <c r="B29" s="95"/>
      <c r="C29" s="95"/>
    </row>
    <row r="30" spans="1:14" s="45" customFormat="1" ht="20.100000000000001" customHeight="1">
      <c r="A30" s="95" t="s">
        <v>540</v>
      </c>
      <c r="B30" s="95"/>
      <c r="C30" s="944"/>
      <c r="D30" s="944"/>
      <c r="E30" s="944"/>
      <c r="F30" s="944"/>
      <c r="G30" s="944"/>
      <c r="H30" s="944"/>
      <c r="I30" s="944"/>
      <c r="J30" s="944"/>
      <c r="K30" s="944"/>
    </row>
    <row r="31" spans="1:14" s="45" customFormat="1" ht="20.100000000000001" customHeight="1">
      <c r="A31" s="1129" t="s">
        <v>1092</v>
      </c>
      <c r="B31" s="711"/>
      <c r="C31" s="711"/>
      <c r="D31" s="711"/>
      <c r="E31" s="711"/>
      <c r="F31" s="711"/>
      <c r="G31" s="711"/>
      <c r="H31" s="711"/>
      <c r="I31" s="711"/>
      <c r="J31" s="711"/>
      <c r="K31" s="711"/>
      <c r="L31" s="711"/>
      <c r="M31" s="711"/>
    </row>
    <row r="32" spans="1:14" s="45" customFormat="1" ht="20.100000000000001" customHeight="1">
      <c r="A32" s="711" t="s">
        <v>1069</v>
      </c>
      <c r="B32" s="711"/>
      <c r="C32" s="711"/>
      <c r="D32" s="711"/>
      <c r="E32" s="711"/>
      <c r="F32" s="711"/>
      <c r="G32" s="711"/>
      <c r="H32" s="711"/>
      <c r="I32" s="711"/>
      <c r="J32" s="711"/>
      <c r="K32" s="711"/>
      <c r="L32" s="711"/>
      <c r="M32" s="711"/>
    </row>
    <row r="33" spans="1:15" s="45" customFormat="1" ht="20.100000000000001" customHeight="1">
      <c r="A33" s="1937" t="s">
        <v>984</v>
      </c>
      <c r="B33" s="1937"/>
      <c r="C33" s="1937"/>
      <c r="D33" s="1937"/>
      <c r="E33" s="1937"/>
      <c r="F33" s="1937"/>
      <c r="G33" s="1937"/>
      <c r="H33" s="1937"/>
      <c r="I33" s="1937"/>
      <c r="J33" s="1937"/>
      <c r="K33" s="1937"/>
      <c r="L33" s="1937"/>
      <c r="M33" s="1937"/>
      <c r="N33" s="1937"/>
    </row>
    <row r="34" spans="1:15" s="45" customFormat="1" ht="20.100000000000001" customHeight="1">
      <c r="A34" s="1942" t="s">
        <v>1712</v>
      </c>
      <c r="B34" s="1937"/>
      <c r="C34" s="1937"/>
      <c r="D34" s="1937"/>
      <c r="E34" s="1937"/>
      <c r="F34" s="1937"/>
      <c r="G34" s="1937"/>
      <c r="H34" s="1937"/>
      <c r="I34" s="1937"/>
      <c r="J34" s="1937"/>
      <c r="K34" s="1937"/>
      <c r="L34" s="1937"/>
      <c r="M34" s="1937"/>
      <c r="N34" s="95"/>
    </row>
    <row r="35" spans="1:15" s="45" customFormat="1" ht="20.100000000000001" customHeight="1">
      <c r="A35" s="1945" t="s">
        <v>1713</v>
      </c>
      <c r="B35" s="1945"/>
      <c r="C35" s="1945"/>
      <c r="D35" s="1945"/>
      <c r="E35" s="1945"/>
      <c r="F35" s="1945"/>
      <c r="G35" s="1945"/>
      <c r="H35" s="1945"/>
      <c r="I35" s="1945"/>
      <c r="J35" s="1945"/>
      <c r="K35" s="1945"/>
      <c r="L35" s="1945"/>
      <c r="M35" s="1945"/>
      <c r="N35" s="1945"/>
    </row>
    <row r="36" spans="1:15" s="45" customFormat="1" ht="20.100000000000001" customHeight="1">
      <c r="A36" s="1945" t="s">
        <v>1714</v>
      </c>
      <c r="B36" s="1945"/>
      <c r="C36" s="1945"/>
      <c r="D36" s="1945"/>
      <c r="E36" s="1945"/>
      <c r="F36" s="1945"/>
      <c r="G36" s="1945"/>
      <c r="H36" s="1945"/>
      <c r="I36" s="1945"/>
      <c r="J36" s="1945"/>
      <c r="K36" s="1945"/>
      <c r="L36" s="1945"/>
      <c r="M36" s="1945"/>
      <c r="N36" s="1945"/>
    </row>
    <row r="37" spans="1:15" s="45" customFormat="1" ht="30.75" customHeight="1">
      <c r="A37" s="1693"/>
      <c r="B37" s="1692"/>
      <c r="C37" s="1692"/>
      <c r="D37" s="1692"/>
      <c r="E37" s="1692"/>
      <c r="F37" s="1692"/>
      <c r="G37" s="1692"/>
      <c r="H37" s="1692"/>
      <c r="I37" s="1692"/>
      <c r="J37" s="1692"/>
      <c r="K37" s="1692"/>
      <c r="L37" s="1692"/>
      <c r="M37" s="1692"/>
      <c r="N37" s="944"/>
    </row>
    <row r="38" spans="1:15" s="45" customFormat="1" ht="12" customHeight="1">
      <c r="A38" s="1938"/>
      <c r="B38" s="1939"/>
      <c r="C38" s="1939"/>
      <c r="D38" s="1939"/>
      <c r="E38" s="1939"/>
      <c r="F38" s="1939"/>
      <c r="G38" s="1939"/>
      <c r="H38" s="1939"/>
      <c r="I38" s="1939"/>
      <c r="J38" s="1939"/>
      <c r="K38" s="1939"/>
      <c r="L38" s="1939"/>
      <c r="M38" s="1939"/>
      <c r="N38" s="1940"/>
    </row>
    <row r="39" spans="1:15" s="45" customFormat="1" ht="20.100000000000001" customHeight="1">
      <c r="A39" s="713" t="s">
        <v>668</v>
      </c>
      <c r="B39" s="95"/>
      <c r="C39" s="95"/>
      <c r="D39" s="95"/>
      <c r="E39" s="95"/>
      <c r="F39" s="95"/>
      <c r="G39" s="95"/>
      <c r="H39" s="95"/>
      <c r="I39" s="95"/>
      <c r="J39" s="95"/>
      <c r="K39" s="95"/>
      <c r="L39" s="95"/>
      <c r="M39" s="95"/>
      <c r="N39" s="714"/>
    </row>
    <row r="40" spans="1:15" s="45" customFormat="1" ht="20.100000000000001" customHeight="1">
      <c r="A40" s="715"/>
      <c r="B40" s="710"/>
      <c r="C40" s="95" t="s">
        <v>669</v>
      </c>
      <c r="D40" s="710"/>
      <c r="E40" s="710"/>
      <c r="F40" s="710"/>
      <c r="G40" s="710"/>
      <c r="H40" s="710"/>
      <c r="I40" s="710"/>
      <c r="J40" s="710"/>
      <c r="K40" s="710"/>
      <c r="L40" s="710"/>
      <c r="M40" s="710"/>
      <c r="N40" s="716"/>
    </row>
    <row r="41" spans="1:15" s="45" customFormat="1" ht="20.100000000000001" customHeight="1">
      <c r="A41" s="713" t="s">
        <v>670</v>
      </c>
      <c r="B41" s="95"/>
      <c r="C41" s="710"/>
      <c r="D41" s="710"/>
      <c r="E41" s="710"/>
      <c r="F41" s="710"/>
      <c r="G41" s="710"/>
      <c r="H41" s="710"/>
      <c r="I41" s="710"/>
      <c r="J41" s="710"/>
      <c r="K41" s="710"/>
      <c r="L41" s="710"/>
      <c r="M41" s="710"/>
      <c r="N41" s="716"/>
    </row>
    <row r="42" spans="1:15" s="45" customFormat="1" ht="20.100000000000001" customHeight="1">
      <c r="A42" s="713" t="s">
        <v>671</v>
      </c>
      <c r="B42" s="95"/>
      <c r="C42" s="710"/>
      <c r="D42" s="710"/>
      <c r="E42" s="710"/>
      <c r="F42" s="710"/>
      <c r="G42" s="710"/>
      <c r="H42" s="710"/>
      <c r="I42" s="710"/>
      <c r="J42" s="710"/>
      <c r="K42" s="710"/>
      <c r="L42" s="710"/>
      <c r="M42" s="710"/>
      <c r="N42" s="716"/>
    </row>
    <row r="43" spans="1:15" s="45" customFormat="1" ht="20.100000000000001" customHeight="1">
      <c r="A43" s="713"/>
      <c r="B43" s="95"/>
      <c r="C43" s="95" t="s">
        <v>741</v>
      </c>
      <c r="D43" s="710"/>
      <c r="E43" s="710"/>
      <c r="F43" s="710"/>
      <c r="G43" s="710"/>
      <c r="H43" s="710"/>
      <c r="I43" s="710"/>
      <c r="J43" s="710"/>
      <c r="K43" s="710"/>
      <c r="L43" s="710"/>
      <c r="M43" s="710"/>
      <c r="N43" s="716"/>
    </row>
    <row r="44" spans="1:15" s="45" customFormat="1" ht="20.100000000000001" customHeight="1">
      <c r="A44" s="717"/>
      <c r="B44" s="45" t="s">
        <v>740</v>
      </c>
      <c r="D44" s="710"/>
      <c r="E44" s="710"/>
      <c r="F44" s="710"/>
      <c r="G44" s="710"/>
      <c r="H44" s="710"/>
      <c r="I44" s="710"/>
      <c r="J44" s="710"/>
      <c r="K44" s="710"/>
      <c r="L44" s="710"/>
      <c r="M44" s="718"/>
      <c r="N44" s="719"/>
    </row>
    <row r="45" spans="1:15" s="45" customFormat="1" ht="12" customHeight="1">
      <c r="A45" s="720"/>
      <c r="B45" s="721"/>
      <c r="C45" s="722"/>
      <c r="D45" s="723"/>
      <c r="E45" s="723"/>
      <c r="F45" s="723"/>
      <c r="G45" s="723"/>
      <c r="H45" s="723"/>
      <c r="I45" s="723"/>
      <c r="J45" s="723"/>
      <c r="K45" s="723"/>
      <c r="L45" s="723"/>
      <c r="M45" s="723"/>
      <c r="N45" s="724"/>
    </row>
    <row r="46" spans="1:15" s="45" customFormat="1" ht="20.100000000000001" customHeight="1"/>
    <row r="47" spans="1:15" ht="20.100000000000001" customHeight="1">
      <c r="A47" s="1089"/>
      <c r="B47" s="1089"/>
      <c r="C47" s="1089"/>
      <c r="D47" s="1089"/>
      <c r="E47" s="1089"/>
      <c r="F47" s="1089"/>
      <c r="G47" s="1089"/>
      <c r="H47" s="1089"/>
      <c r="I47" s="1089"/>
      <c r="J47" s="1089"/>
      <c r="K47" s="1089"/>
      <c r="L47" s="1089"/>
      <c r="M47" s="1105"/>
      <c r="N47" s="1105"/>
      <c r="O47" s="1089"/>
    </row>
    <row r="48" spans="1:15" ht="39.950000000000003" customHeight="1">
      <c r="A48" s="1096"/>
      <c r="B48" s="1096"/>
      <c r="C48" s="1096"/>
      <c r="D48" s="1096"/>
      <c r="E48" s="1096"/>
      <c r="F48" s="1096"/>
      <c r="G48" s="1096"/>
      <c r="H48" s="1096"/>
      <c r="I48" s="1096"/>
      <c r="J48" s="1096"/>
      <c r="K48" s="1096"/>
      <c r="L48" s="1096"/>
      <c r="M48" s="1096"/>
      <c r="N48" s="1096"/>
      <c r="O48" s="1089"/>
    </row>
    <row r="49" spans="1:15" ht="13.5">
      <c r="A49" s="727"/>
      <c r="B49" s="727"/>
      <c r="C49" s="727"/>
      <c r="D49" s="727"/>
      <c r="E49" s="727"/>
      <c r="F49" s="727"/>
      <c r="G49" s="727"/>
      <c r="H49" s="727"/>
      <c r="I49" s="727"/>
      <c r="J49" s="727"/>
      <c r="K49" s="727"/>
      <c r="L49" s="727"/>
      <c r="M49" s="727"/>
      <c r="N49" s="1096"/>
      <c r="O49" s="1089"/>
    </row>
    <row r="50" spans="1:15" ht="54.95" customHeight="1">
      <c r="A50" s="1092"/>
      <c r="B50" s="1092"/>
      <c r="C50" s="1097"/>
      <c r="D50" s="1097"/>
      <c r="E50" s="1097"/>
      <c r="F50" s="1097"/>
      <c r="G50" s="1097"/>
      <c r="H50" s="1097"/>
      <c r="I50" s="1097"/>
      <c r="J50" s="1097"/>
      <c r="K50" s="1097"/>
      <c r="L50" s="1097"/>
      <c r="M50" s="1097"/>
      <c r="N50" s="1096"/>
      <c r="O50" s="1089"/>
    </row>
    <row r="51" spans="1:15" ht="15" customHeight="1">
      <c r="A51" s="1093"/>
      <c r="B51" s="1095"/>
      <c r="C51" s="1095"/>
      <c r="D51" s="1095"/>
      <c r="E51" s="1095"/>
      <c r="F51" s="1095"/>
      <c r="G51" s="1095"/>
      <c r="H51" s="1095"/>
      <c r="I51" s="1095"/>
      <c r="J51" s="1095"/>
      <c r="K51" s="1095"/>
      <c r="L51" s="1095"/>
      <c r="M51" s="1095"/>
      <c r="N51" s="1096"/>
      <c r="O51" s="1089"/>
    </row>
    <row r="52" spans="1:15" ht="24.95" customHeight="1">
      <c r="A52" s="1092"/>
      <c r="B52" s="1094"/>
      <c r="C52" s="1097"/>
      <c r="D52" s="1098"/>
      <c r="E52" s="1098"/>
      <c r="F52" s="1098"/>
      <c r="G52" s="1098"/>
      <c r="H52" s="1098"/>
      <c r="I52" s="1098"/>
      <c r="J52" s="1098"/>
      <c r="K52" s="1098"/>
      <c r="L52" s="1098"/>
      <c r="M52" s="1098"/>
      <c r="N52" s="1096"/>
      <c r="O52" s="727"/>
    </row>
    <row r="53" spans="1:15" ht="15" customHeight="1">
      <c r="A53" s="1093"/>
      <c r="B53" s="1095"/>
      <c r="C53" s="1095"/>
      <c r="D53" s="1095"/>
      <c r="E53" s="1095"/>
      <c r="F53" s="1095"/>
      <c r="G53" s="1095"/>
      <c r="H53" s="1095"/>
      <c r="I53" s="1095"/>
      <c r="J53" s="1095"/>
      <c r="K53" s="1095"/>
      <c r="L53" s="1095"/>
      <c r="M53" s="1095"/>
      <c r="N53" s="1096"/>
      <c r="O53" s="1095"/>
    </row>
    <row r="54" spans="1:15" ht="24.95" customHeight="1">
      <c r="A54" s="1092"/>
      <c r="B54" s="1094"/>
      <c r="C54" s="1097"/>
      <c r="D54" s="1098"/>
      <c r="E54" s="1098"/>
      <c r="F54" s="1098"/>
      <c r="G54" s="1098"/>
      <c r="H54" s="1098"/>
      <c r="I54" s="1098"/>
      <c r="J54" s="1098"/>
      <c r="K54" s="1098"/>
      <c r="L54" s="1098"/>
      <c r="M54" s="1098"/>
      <c r="N54" s="1096"/>
      <c r="O54" s="727"/>
    </row>
    <row r="55" spans="1:15" ht="39.950000000000003" customHeight="1">
      <c r="A55" s="1092"/>
      <c r="B55" s="1094"/>
      <c r="C55" s="1097"/>
      <c r="D55" s="1098"/>
      <c r="E55" s="1098"/>
      <c r="F55" s="1098"/>
      <c r="G55" s="1098"/>
      <c r="H55" s="1098"/>
      <c r="I55" s="1098"/>
      <c r="J55" s="1098"/>
      <c r="K55" s="1098"/>
      <c r="L55" s="1098"/>
      <c r="M55" s="1098"/>
      <c r="N55" s="1096"/>
      <c r="O55" s="727"/>
    </row>
    <row r="56" spans="1:15" ht="95.1" customHeight="1">
      <c r="A56" s="1092"/>
      <c r="B56" s="1094"/>
      <c r="C56" s="1097"/>
      <c r="D56" s="1098"/>
      <c r="E56" s="1098"/>
      <c r="F56" s="1098"/>
      <c r="G56" s="1098"/>
      <c r="H56" s="1098"/>
      <c r="I56" s="1098"/>
      <c r="J56" s="1098"/>
      <c r="K56" s="1098"/>
      <c r="L56" s="1098"/>
      <c r="M56" s="1098"/>
      <c r="N56" s="1096"/>
      <c r="O56" s="727"/>
    </row>
    <row r="57" spans="1:15" ht="95.1" customHeight="1">
      <c r="A57" s="1092"/>
      <c r="B57" s="1094"/>
      <c r="C57" s="1097"/>
      <c r="D57" s="1097"/>
      <c r="E57" s="1097"/>
      <c r="F57" s="1097"/>
      <c r="G57" s="1097"/>
      <c r="H57" s="1097"/>
      <c r="I57" s="1097"/>
      <c r="J57" s="1097"/>
      <c r="K57" s="1097"/>
      <c r="L57" s="1097"/>
      <c r="M57" s="1097"/>
      <c r="N57" s="1096"/>
      <c r="O57" s="727"/>
    </row>
    <row r="58" spans="1:15" ht="99.95" customHeight="1">
      <c r="A58" s="1092"/>
      <c r="B58" s="1094"/>
      <c r="C58" s="1097"/>
      <c r="D58" s="1098"/>
      <c r="E58" s="1098"/>
      <c r="F58" s="1098"/>
      <c r="G58" s="1098"/>
      <c r="H58" s="1098"/>
      <c r="I58" s="1098"/>
      <c r="J58" s="1098"/>
      <c r="K58" s="1098"/>
      <c r="L58" s="1098"/>
      <c r="M58" s="1098"/>
      <c r="N58" s="1096"/>
      <c r="O58" s="727"/>
    </row>
    <row r="59" spans="1:15" ht="24.95" customHeight="1">
      <c r="A59" s="1092"/>
      <c r="B59" s="1094"/>
      <c r="C59" s="1097"/>
      <c r="D59" s="1098"/>
      <c r="E59" s="1098"/>
      <c r="F59" s="1098"/>
      <c r="G59" s="1098"/>
      <c r="H59" s="1098"/>
      <c r="I59" s="1098"/>
      <c r="J59" s="1098"/>
      <c r="K59" s="1098"/>
      <c r="L59" s="1098"/>
      <c r="M59" s="1098"/>
      <c r="N59" s="1096"/>
      <c r="O59" s="727"/>
    </row>
    <row r="60" spans="1:15" ht="15" customHeight="1">
      <c r="A60" s="1092"/>
      <c r="B60" s="1094"/>
      <c r="C60" s="1097"/>
      <c r="D60" s="1098"/>
      <c r="E60" s="1098"/>
      <c r="F60" s="1098"/>
      <c r="G60" s="1098"/>
      <c r="H60" s="1098"/>
      <c r="I60" s="1098"/>
      <c r="J60" s="1098"/>
      <c r="K60" s="1098"/>
      <c r="L60" s="1098"/>
      <c r="M60" s="1098"/>
      <c r="N60" s="1096"/>
      <c r="O60" s="727"/>
    </row>
    <row r="61" spans="1:15" ht="15" customHeight="1">
      <c r="A61" s="1092"/>
      <c r="B61" s="1094"/>
      <c r="C61" s="1098"/>
      <c r="D61" s="1098"/>
      <c r="E61" s="1098"/>
      <c r="F61" s="1098"/>
      <c r="G61" s="1098"/>
      <c r="H61" s="1098"/>
      <c r="I61" s="1098"/>
      <c r="J61" s="1098"/>
      <c r="K61" s="1098"/>
      <c r="L61" s="1098"/>
      <c r="M61" s="1098"/>
      <c r="N61" s="1096"/>
      <c r="O61" s="727"/>
    </row>
    <row r="62" spans="1:15" ht="15" customHeight="1">
      <c r="A62" s="1092"/>
      <c r="B62" s="1094"/>
      <c r="C62" s="1097"/>
      <c r="D62" s="1098"/>
      <c r="E62" s="1098"/>
      <c r="F62" s="1098"/>
      <c r="G62" s="1098"/>
      <c r="H62" s="1098"/>
      <c r="I62" s="1098"/>
      <c r="J62" s="1098"/>
      <c r="K62" s="1098"/>
      <c r="L62" s="1098"/>
      <c r="M62" s="1098"/>
      <c r="N62" s="1096"/>
      <c r="O62" s="727"/>
    </row>
    <row r="63" spans="1:15" ht="24.95" customHeight="1">
      <c r="A63" s="1092"/>
      <c r="B63" s="1094"/>
      <c r="C63" s="1097"/>
      <c r="D63" s="1098"/>
      <c r="E63" s="1098"/>
      <c r="F63" s="1098"/>
      <c r="G63" s="1098"/>
      <c r="H63" s="1098"/>
      <c r="I63" s="1098"/>
      <c r="J63" s="1098"/>
      <c r="K63" s="1098"/>
      <c r="L63" s="1098"/>
      <c r="M63" s="1098"/>
      <c r="N63" s="1096"/>
      <c r="O63" s="727"/>
    </row>
    <row r="64" spans="1:15" ht="24.95" customHeight="1">
      <c r="A64" s="1092"/>
      <c r="B64" s="1094"/>
      <c r="C64" s="1097"/>
      <c r="D64" s="1098"/>
      <c r="E64" s="1098"/>
      <c r="F64" s="1098"/>
      <c r="G64" s="1098"/>
      <c r="H64" s="1098"/>
      <c r="I64" s="1098"/>
      <c r="J64" s="1098"/>
      <c r="K64" s="1098"/>
      <c r="L64" s="1098"/>
      <c r="M64" s="1098"/>
      <c r="N64" s="1096"/>
      <c r="O64" s="727"/>
    </row>
    <row r="65" spans="1:15" ht="15" customHeight="1">
      <c r="A65" s="1092"/>
      <c r="B65" s="1094"/>
      <c r="C65" s="1097"/>
      <c r="D65" s="1098"/>
      <c r="E65" s="1098"/>
      <c r="F65" s="1098"/>
      <c r="G65" s="1098"/>
      <c r="H65" s="1098"/>
      <c r="I65" s="1098"/>
      <c r="J65" s="1098"/>
      <c r="K65" s="1098"/>
      <c r="L65" s="1098"/>
      <c r="M65" s="1098"/>
      <c r="N65" s="1096"/>
      <c r="O65" s="727"/>
    </row>
    <row r="66" spans="1:15" ht="15" customHeight="1">
      <c r="A66" s="1092"/>
      <c r="B66" s="1094"/>
      <c r="C66" s="1097"/>
      <c r="D66" s="1098"/>
      <c r="E66" s="1098"/>
      <c r="F66" s="1098"/>
      <c r="G66" s="1098"/>
      <c r="H66" s="1098"/>
      <c r="I66" s="1098"/>
      <c r="J66" s="1098"/>
      <c r="K66" s="1098"/>
      <c r="L66" s="1098"/>
      <c r="M66" s="1098"/>
      <c r="N66" s="1096"/>
      <c r="O66" s="727"/>
    </row>
    <row r="67" spans="1:15" ht="15" customHeight="1">
      <c r="A67" s="1092"/>
      <c r="B67" s="1094"/>
      <c r="C67" s="1097"/>
      <c r="D67" s="1098"/>
      <c r="E67" s="1098"/>
      <c r="F67" s="1098"/>
      <c r="G67" s="1098"/>
      <c r="H67" s="1098"/>
      <c r="I67" s="1098"/>
      <c r="J67" s="1098"/>
      <c r="K67" s="1098"/>
      <c r="L67" s="1098"/>
      <c r="M67" s="1098"/>
      <c r="N67" s="1096"/>
      <c r="O67" s="727"/>
    </row>
    <row r="68" spans="1:15" ht="39.950000000000003" customHeight="1">
      <c r="A68" s="1092"/>
      <c r="B68" s="1094"/>
      <c r="C68" s="1097"/>
      <c r="D68" s="1098"/>
      <c r="E68" s="1098"/>
      <c r="F68" s="1098"/>
      <c r="G68" s="1098"/>
      <c r="H68" s="1098"/>
      <c r="I68" s="1098"/>
      <c r="J68" s="1098"/>
      <c r="K68" s="1098"/>
      <c r="L68" s="1098"/>
      <c r="M68" s="1098"/>
      <c r="N68" s="1096"/>
      <c r="O68" s="727"/>
    </row>
    <row r="69" spans="1:15" ht="24.95" customHeight="1">
      <c r="A69" s="1092"/>
      <c r="B69" s="1092"/>
      <c r="C69" s="1097"/>
      <c r="D69" s="1098"/>
      <c r="E69" s="1098"/>
      <c r="F69" s="1098"/>
      <c r="G69" s="1098"/>
      <c r="H69" s="1098"/>
      <c r="I69" s="1098"/>
      <c r="J69" s="1098"/>
      <c r="K69" s="1098"/>
      <c r="L69" s="1098"/>
      <c r="M69" s="1098"/>
      <c r="N69" s="1096"/>
      <c r="O69" s="1089"/>
    </row>
    <row r="70" spans="1:15" ht="15" customHeight="1">
      <c r="A70" s="1092"/>
      <c r="B70" s="1092"/>
      <c r="C70" s="1099"/>
      <c r="D70" s="1100"/>
      <c r="E70" s="1100"/>
      <c r="F70" s="1100"/>
      <c r="G70" s="1100"/>
      <c r="H70" s="1100"/>
      <c r="I70" s="1100"/>
      <c r="J70" s="1100"/>
      <c r="K70" s="1100"/>
      <c r="L70" s="1100"/>
      <c r="M70" s="1100"/>
      <c r="N70" s="1096"/>
      <c r="O70" s="1089"/>
    </row>
    <row r="71" spans="1:15" ht="15" customHeight="1">
      <c r="A71" s="1092"/>
      <c r="B71" s="1092"/>
      <c r="C71" s="1099"/>
      <c r="D71" s="1100"/>
      <c r="E71" s="1100"/>
      <c r="F71" s="1100"/>
      <c r="G71" s="1100"/>
      <c r="H71" s="1100"/>
      <c r="I71" s="1100"/>
      <c r="J71" s="1100"/>
      <c r="K71" s="1100"/>
      <c r="L71" s="1100"/>
      <c r="M71" s="1100"/>
      <c r="N71" s="1096"/>
      <c r="O71" s="1089"/>
    </row>
    <row r="72" spans="1:15" ht="15" customHeight="1">
      <c r="A72" s="1092"/>
      <c r="B72" s="1092"/>
      <c r="C72" s="1099"/>
      <c r="D72" s="1100"/>
      <c r="E72" s="1100"/>
      <c r="F72" s="1100"/>
      <c r="G72" s="1100"/>
      <c r="H72" s="1100"/>
      <c r="I72" s="1100"/>
      <c r="J72" s="1100"/>
      <c r="K72" s="1100"/>
      <c r="L72" s="1100"/>
      <c r="M72" s="1100"/>
      <c r="N72" s="1096"/>
      <c r="O72" s="1089"/>
    </row>
    <row r="73" spans="1:15" ht="42" customHeight="1">
      <c r="A73" s="1092"/>
      <c r="B73" s="1092"/>
      <c r="C73" s="1099"/>
      <c r="D73" s="1100"/>
      <c r="E73" s="1100"/>
      <c r="F73" s="1100"/>
      <c r="G73" s="1100"/>
      <c r="H73" s="1100"/>
      <c r="I73" s="1100"/>
      <c r="J73" s="1100"/>
      <c r="K73" s="1100"/>
      <c r="L73" s="1100"/>
      <c r="M73" s="1100"/>
      <c r="N73" s="1096"/>
      <c r="O73" s="1089"/>
    </row>
    <row r="74" spans="1:15" ht="15" customHeight="1">
      <c r="A74" s="1092"/>
      <c r="B74" s="1092"/>
      <c r="C74" s="1099"/>
      <c r="D74" s="1100"/>
      <c r="E74" s="1100"/>
      <c r="F74" s="1100"/>
      <c r="G74" s="1100"/>
      <c r="H74" s="1100"/>
      <c r="I74" s="1100"/>
      <c r="J74" s="1100"/>
      <c r="K74" s="1100"/>
      <c r="L74" s="1100"/>
      <c r="M74" s="1100"/>
      <c r="N74" s="1096"/>
      <c r="O74" s="1089"/>
    </row>
    <row r="75" spans="1:15" ht="24.95" customHeight="1">
      <c r="A75" s="1092"/>
      <c r="B75" s="1092"/>
      <c r="C75" s="1099"/>
      <c r="D75" s="1100"/>
      <c r="E75" s="1100"/>
      <c r="F75" s="1100"/>
      <c r="G75" s="1100"/>
      <c r="H75" s="1100"/>
      <c r="I75" s="1100"/>
      <c r="J75" s="1100"/>
      <c r="K75" s="1100"/>
      <c r="L75" s="1100"/>
      <c r="M75" s="1100"/>
      <c r="N75" s="1096"/>
      <c r="O75" s="1089"/>
    </row>
    <row r="76" spans="1:15" ht="15" customHeight="1">
      <c r="A76" s="1092"/>
      <c r="B76" s="1092"/>
      <c r="C76" s="1099"/>
      <c r="D76" s="1100"/>
      <c r="E76" s="1100"/>
      <c r="F76" s="1100"/>
      <c r="G76" s="1100"/>
      <c r="H76" s="1100"/>
      <c r="I76" s="1100"/>
      <c r="J76" s="1100"/>
      <c r="K76" s="1100"/>
      <c r="L76" s="1100"/>
      <c r="M76" s="1100"/>
      <c r="N76" s="1096"/>
      <c r="O76" s="1089"/>
    </row>
    <row r="77" spans="1:15" ht="15" customHeight="1">
      <c r="A77" s="1092"/>
      <c r="B77" s="1092"/>
      <c r="C77" s="1099"/>
      <c r="D77" s="1100"/>
      <c r="E77" s="1100"/>
      <c r="F77" s="1100"/>
      <c r="G77" s="1100"/>
      <c r="H77" s="1100"/>
      <c r="I77" s="1100"/>
      <c r="J77" s="1100"/>
      <c r="K77" s="1100"/>
      <c r="L77" s="1100"/>
      <c r="M77" s="1100"/>
      <c r="N77" s="1096"/>
      <c r="O77" s="1089"/>
    </row>
    <row r="78" spans="1:15" ht="24.95" customHeight="1">
      <c r="A78" s="1092"/>
      <c r="B78" s="1092"/>
      <c r="C78" s="1101"/>
      <c r="D78" s="1100"/>
      <c r="E78" s="1100"/>
      <c r="F78" s="1100"/>
      <c r="G78" s="1100"/>
      <c r="H78" s="1100"/>
      <c r="I78" s="1100"/>
      <c r="J78" s="1100"/>
      <c r="K78" s="1100"/>
      <c r="L78" s="1100"/>
      <c r="M78" s="1100"/>
      <c r="N78" s="1096"/>
      <c r="O78" s="1089"/>
    </row>
    <row r="79" spans="1:15" s="940" customFormat="1" ht="35.1" customHeight="1">
      <c r="A79" s="1092"/>
      <c r="B79" s="1092"/>
      <c r="C79" s="1101"/>
      <c r="D79" s="1101"/>
      <c r="E79" s="1101"/>
      <c r="F79" s="1101"/>
      <c r="G79" s="1101"/>
      <c r="H79" s="1101"/>
      <c r="I79" s="1101"/>
      <c r="J79" s="1101"/>
      <c r="K79" s="1101"/>
      <c r="L79" s="1101"/>
      <c r="M79" s="1101"/>
      <c r="N79" s="1096"/>
      <c r="O79" s="1089"/>
    </row>
    <row r="80" spans="1:15" ht="20.100000000000001" customHeight="1">
      <c r="A80" s="1092"/>
      <c r="B80" s="1092"/>
      <c r="C80" s="1099"/>
      <c r="D80" s="1100"/>
      <c r="E80" s="1100"/>
      <c r="F80" s="1100"/>
      <c r="G80" s="1100"/>
      <c r="H80" s="1100"/>
      <c r="I80" s="1100"/>
      <c r="J80" s="1100"/>
      <c r="K80" s="1100"/>
      <c r="L80" s="1100"/>
      <c r="M80" s="1100"/>
      <c r="N80" s="1096"/>
      <c r="O80" s="1089"/>
    </row>
    <row r="81" spans="1:15" ht="24.95" customHeight="1">
      <c r="A81" s="1092"/>
      <c r="B81" s="1092"/>
      <c r="C81" s="1099"/>
      <c r="D81" s="1100"/>
      <c r="E81" s="1100"/>
      <c r="F81" s="1100"/>
      <c r="G81" s="1100"/>
      <c r="H81" s="1100"/>
      <c r="I81" s="1100"/>
      <c r="J81" s="1100"/>
      <c r="K81" s="1100"/>
      <c r="L81" s="1100"/>
      <c r="M81" s="1100"/>
      <c r="N81" s="1096"/>
      <c r="O81" s="1089"/>
    </row>
    <row r="82" spans="1:15" ht="15" customHeight="1">
      <c r="A82" s="1092"/>
      <c r="B82" s="1092"/>
      <c r="C82" s="1099"/>
      <c r="D82" s="1100"/>
      <c r="E82" s="1100"/>
      <c r="F82" s="1100"/>
      <c r="G82" s="1100"/>
      <c r="H82" s="1100"/>
      <c r="I82" s="1100"/>
      <c r="J82" s="1100"/>
      <c r="K82" s="1100"/>
      <c r="L82" s="1100"/>
      <c r="M82" s="1100"/>
      <c r="N82" s="1096"/>
      <c r="O82" s="1089"/>
    </row>
    <row r="83" spans="1:15" ht="24.95" customHeight="1">
      <c r="A83" s="1092"/>
      <c r="B83" s="1092"/>
      <c r="C83" s="1099"/>
      <c r="D83" s="1100"/>
      <c r="E83" s="1100"/>
      <c r="F83" s="1100"/>
      <c r="G83" s="1100"/>
      <c r="H83" s="1100"/>
      <c r="I83" s="1100"/>
      <c r="J83" s="1100"/>
      <c r="K83" s="1100"/>
      <c r="L83" s="1100"/>
      <c r="M83" s="1100"/>
      <c r="N83" s="1096"/>
      <c r="O83" s="1089"/>
    </row>
    <row r="84" spans="1:15" ht="24.95" customHeight="1">
      <c r="A84" s="1092"/>
      <c r="B84" s="1092"/>
      <c r="C84" s="1099"/>
      <c r="D84" s="1102"/>
      <c r="E84" s="1102"/>
      <c r="F84" s="1102"/>
      <c r="G84" s="1102"/>
      <c r="H84" s="1102"/>
      <c r="I84" s="1102"/>
      <c r="J84" s="1102"/>
      <c r="K84" s="1102"/>
      <c r="L84" s="1102"/>
      <c r="M84" s="1102"/>
      <c r="N84" s="1096"/>
      <c r="O84" s="1089"/>
    </row>
    <row r="85" spans="1:15" ht="42" customHeight="1">
      <c r="A85" s="1092"/>
      <c r="B85" s="1092"/>
      <c r="C85" s="1099"/>
      <c r="D85" s="1100"/>
      <c r="E85" s="1100"/>
      <c r="F85" s="1100"/>
      <c r="G85" s="1100"/>
      <c r="H85" s="1100"/>
      <c r="I85" s="1100"/>
      <c r="J85" s="1100"/>
      <c r="K85" s="1100"/>
      <c r="L85" s="1100"/>
      <c r="M85" s="1100"/>
      <c r="N85" s="1096"/>
      <c r="O85" s="1089"/>
    </row>
    <row r="86" spans="1:15" ht="15" customHeight="1">
      <c r="A86" s="1092"/>
      <c r="B86" s="1092"/>
      <c r="C86" s="1099"/>
      <c r="D86" s="1102"/>
      <c r="E86" s="1102"/>
      <c r="F86" s="1102"/>
      <c r="G86" s="1102"/>
      <c r="H86" s="1102"/>
      <c r="I86" s="1102"/>
      <c r="J86" s="1102"/>
      <c r="K86" s="1102"/>
      <c r="L86" s="1102"/>
      <c r="M86" s="1102"/>
      <c r="N86" s="1096"/>
      <c r="O86" s="1089"/>
    </row>
    <row r="87" spans="1:15" ht="50.1" customHeight="1">
      <c r="A87" s="1092"/>
      <c r="B87" s="1092"/>
      <c r="C87" s="1099"/>
      <c r="D87" s="1103"/>
      <c r="E87" s="1103"/>
      <c r="F87" s="1103"/>
      <c r="G87" s="1103"/>
      <c r="H87" s="1103"/>
      <c r="I87" s="1103"/>
      <c r="J87" s="1103"/>
      <c r="K87" s="1103"/>
      <c r="L87" s="1103"/>
      <c r="M87" s="1103"/>
      <c r="N87" s="1096"/>
      <c r="O87" s="1089"/>
    </row>
    <row r="88" spans="1:15" ht="17.25" customHeight="1">
      <c r="A88" s="1092"/>
      <c r="B88" s="1092"/>
      <c r="C88" s="1099"/>
      <c r="D88" s="1099"/>
      <c r="E88" s="1099"/>
      <c r="F88" s="1099"/>
      <c r="G88" s="1099"/>
      <c r="H88" s="1099"/>
      <c r="I88" s="1099"/>
      <c r="J88" s="1099"/>
      <c r="K88" s="1099"/>
      <c r="L88" s="1099"/>
      <c r="M88" s="1099"/>
      <c r="N88" s="1096"/>
      <c r="O88" s="1089"/>
    </row>
    <row r="89" spans="1:15" ht="15" customHeight="1">
      <c r="A89" s="1092"/>
      <c r="B89" s="1092"/>
      <c r="C89" s="1099"/>
      <c r="D89" s="1104"/>
      <c r="E89" s="1104"/>
      <c r="F89" s="1104"/>
      <c r="G89" s="1104"/>
      <c r="H89" s="1104"/>
      <c r="I89" s="1104"/>
      <c r="J89" s="1104"/>
      <c r="K89" s="1104"/>
      <c r="L89" s="1104"/>
      <c r="M89" s="1104"/>
      <c r="N89" s="1096"/>
      <c r="O89" s="1089"/>
    </row>
    <row r="90" spans="1:15" ht="10.5" customHeight="1">
      <c r="A90" s="1936"/>
      <c r="B90" s="1936"/>
      <c r="C90" s="1936"/>
      <c r="D90" s="1936"/>
      <c r="E90" s="1936"/>
      <c r="F90" s="1936"/>
      <c r="G90" s="1936"/>
      <c r="H90" s="1936"/>
      <c r="I90" s="1936"/>
      <c r="J90" s="1936"/>
      <c r="K90" s="1936"/>
      <c r="L90" s="1936"/>
      <c r="M90" s="1936"/>
    </row>
    <row r="91" spans="1:15" ht="20.100000000000001" customHeight="1">
      <c r="A91" s="1935"/>
      <c r="B91" s="1935"/>
      <c r="C91" s="1935"/>
      <c r="D91" s="1935"/>
      <c r="E91" s="1935"/>
      <c r="F91" s="1935"/>
      <c r="G91" s="1935"/>
      <c r="H91" s="1935"/>
      <c r="I91" s="1935"/>
      <c r="J91" s="1935"/>
      <c r="K91" s="1935"/>
      <c r="L91" s="1935"/>
      <c r="M91" s="1935"/>
    </row>
  </sheetData>
  <mergeCells count="18">
    <mergeCell ref="A3:N3"/>
    <mergeCell ref="L5:N5"/>
    <mergeCell ref="I10:M10"/>
    <mergeCell ref="J12:N12"/>
    <mergeCell ref="M14:N14"/>
    <mergeCell ref="H14:I14"/>
    <mergeCell ref="A91:M91"/>
    <mergeCell ref="A90:M90"/>
    <mergeCell ref="A33:N33"/>
    <mergeCell ref="A38:N38"/>
    <mergeCell ref="A16:E16"/>
    <mergeCell ref="F16:N16"/>
    <mergeCell ref="A17:N17"/>
    <mergeCell ref="A20:M20"/>
    <mergeCell ref="E26:K26"/>
    <mergeCell ref="A34:M34"/>
    <mergeCell ref="A35:N35"/>
    <mergeCell ref="A36:N36"/>
  </mergeCells>
  <phoneticPr fontId="53"/>
  <conditionalFormatting sqref="A7:J7">
    <cfRule type="cellIs" priority="6" stopIfTrue="1" operator="notEqual">
      <formula>""</formula>
    </cfRule>
  </conditionalFormatting>
  <pageMargins left="0.78740157480314965" right="0.59055118110236227" top="0.39370078740157483" bottom="0.39370078740157483" header="0.31496062992125984" footer="0.31496062992125984"/>
  <pageSetup paperSize="9" scale="69" orientation="portrait" r:id="rId1"/>
  <headerFooter>
    <oddFooter>&amp;R東京支部7月開講コース　</oddFooter>
  </headerFooter>
  <rowBreaks count="1" manualBreakCount="1">
    <brk id="46" max="1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0000"/>
    <pageSetUpPr fitToPage="1"/>
  </sheetPr>
  <dimension ref="A1:AA114"/>
  <sheetViews>
    <sheetView view="pageBreakPreview" topLeftCell="A4" zoomScale="75" zoomScaleNormal="60" zoomScaleSheetLayoutView="75" workbookViewId="0">
      <selection activeCell="A69" sqref="A69:A91"/>
    </sheetView>
  </sheetViews>
  <sheetFormatPr defaultRowHeight="13.5"/>
  <cols>
    <col min="1" max="1" width="3.75" style="285" customWidth="1"/>
    <col min="2" max="2" width="4.125" style="286" customWidth="1"/>
    <col min="3" max="3" width="18.625" style="286" customWidth="1"/>
    <col min="4" max="4" width="22.625" style="286" customWidth="1"/>
    <col min="5" max="5" width="5.125" style="286" customWidth="1"/>
    <col min="6" max="6" width="11" style="286" customWidth="1"/>
    <col min="7" max="7" width="5.375" style="286" customWidth="1"/>
    <col min="8" max="8" width="6.625" style="286" customWidth="1"/>
    <col min="9" max="10" width="5.375" style="286" customWidth="1"/>
    <col min="11" max="11" width="5.125" style="286" customWidth="1"/>
    <col min="12" max="12" width="6" style="286" customWidth="1"/>
    <col min="13" max="13" width="11" style="286" customWidth="1"/>
    <col min="14" max="17" width="5.375" style="286" customWidth="1"/>
    <col min="18" max="18" width="11" style="286" customWidth="1"/>
    <col min="19" max="19" width="1.625" style="286" customWidth="1"/>
    <col min="20" max="20" width="11" style="286" customWidth="1"/>
    <col min="21" max="23" width="5.375" style="286" customWidth="1"/>
    <col min="24" max="24" width="11.125" style="286" customWidth="1"/>
    <col min="25" max="25" width="2.875" style="286" customWidth="1"/>
    <col min="26" max="26" width="3.625" style="286" customWidth="1"/>
    <col min="27" max="27" width="129.625" style="286" customWidth="1"/>
    <col min="28" max="16384" width="9" style="286"/>
  </cols>
  <sheetData>
    <row r="1" spans="1:25" ht="24.75" customHeight="1">
      <c r="W1" s="2061" t="s">
        <v>205</v>
      </c>
      <c r="X1" s="2061"/>
      <c r="Y1" s="2061"/>
    </row>
    <row r="2" spans="1:25" s="287" customFormat="1" ht="21">
      <c r="A2" s="2062" t="s">
        <v>61</v>
      </c>
      <c r="B2" s="2062"/>
      <c r="C2" s="2062"/>
      <c r="D2" s="2062"/>
      <c r="E2" s="2063"/>
      <c r="F2" s="2063"/>
      <c r="G2" s="2063"/>
      <c r="H2" s="2063"/>
      <c r="I2" s="2063"/>
      <c r="J2" s="2063"/>
      <c r="K2" s="2063"/>
      <c r="L2" s="2063"/>
      <c r="M2" s="2063"/>
      <c r="N2" s="2063"/>
      <c r="O2" s="2063"/>
      <c r="P2" s="2063"/>
      <c r="Q2" s="2063"/>
      <c r="R2" s="2063"/>
      <c r="S2" s="2063"/>
      <c r="T2" s="2063"/>
      <c r="U2" s="2063"/>
      <c r="V2" s="2063"/>
      <c r="W2" s="2063"/>
      <c r="X2" s="2063"/>
    </row>
    <row r="3" spans="1:25" s="287" customFormat="1" ht="35.1" customHeight="1">
      <c r="A3" s="285"/>
      <c r="P3" s="164"/>
      <c r="Q3" s="164"/>
      <c r="R3" s="2064"/>
      <c r="S3" s="2064"/>
      <c r="T3" s="2065"/>
      <c r="U3" s="2065"/>
      <c r="V3" s="2065"/>
      <c r="W3" s="2065"/>
      <c r="X3" s="2065"/>
      <c r="Y3" s="288"/>
    </row>
    <row r="4" spans="1:25" s="287" customFormat="1" ht="35.1" customHeight="1">
      <c r="A4" s="2066" t="s">
        <v>301</v>
      </c>
      <c r="B4" s="2066"/>
      <c r="C4" s="2066"/>
      <c r="D4" s="2074" t="str">
        <f>IF(様式1!L10="","",様式1!L10)</f>
        <v/>
      </c>
      <c r="E4" s="2074"/>
      <c r="F4" s="2074"/>
      <c r="G4" s="240" t="s">
        <v>302</v>
      </c>
      <c r="H4" s="240"/>
      <c r="I4" s="2074" t="str">
        <f>IF(様式1!G35="","",様式1!G35)</f>
        <v/>
      </c>
      <c r="J4" s="2074"/>
      <c r="K4" s="2074"/>
      <c r="L4" s="2074"/>
      <c r="M4" s="2074"/>
      <c r="N4" s="2074"/>
      <c r="O4" s="2074"/>
      <c r="P4" s="2074"/>
      <c r="Q4" s="289"/>
      <c r="R4" s="2085" t="s">
        <v>303</v>
      </c>
      <c r="S4" s="2085"/>
      <c r="T4" s="2074"/>
      <c r="U4" s="2074"/>
      <c r="V4" s="2074"/>
      <c r="W4" s="2074"/>
      <c r="X4" s="2074"/>
      <c r="Y4" s="290"/>
    </row>
    <row r="5" spans="1:25" ht="10.5" customHeight="1">
      <c r="A5" s="2079"/>
      <c r="B5" s="2079"/>
      <c r="C5" s="2079"/>
      <c r="D5" s="2079"/>
      <c r="E5" s="21"/>
      <c r="F5" s="21"/>
      <c r="G5" s="21"/>
      <c r="H5" s="21"/>
      <c r="I5" s="21"/>
      <c r="J5" s="21"/>
      <c r="K5" s="21"/>
      <c r="L5" s="21"/>
      <c r="M5" s="21"/>
      <c r="N5" s="21"/>
      <c r="O5" s="21"/>
      <c r="P5" s="21"/>
      <c r="Q5" s="21"/>
      <c r="R5" s="21"/>
      <c r="S5" s="21"/>
      <c r="T5" s="21"/>
      <c r="U5" s="21"/>
      <c r="V5" s="21"/>
      <c r="W5" s="21"/>
      <c r="X5" s="21"/>
      <c r="Y5" s="21"/>
    </row>
    <row r="6" spans="1:25" ht="35.1" customHeight="1">
      <c r="A6" s="2080"/>
      <c r="B6" s="2081"/>
      <c r="C6" s="2082" t="s">
        <v>60</v>
      </c>
      <c r="D6" s="2083"/>
      <c r="E6" s="2082" t="s">
        <v>59</v>
      </c>
      <c r="F6" s="2084"/>
      <c r="G6" s="2084"/>
      <c r="H6" s="2084"/>
      <c r="I6" s="2084"/>
      <c r="J6" s="2084"/>
      <c r="K6" s="2084"/>
      <c r="L6" s="2084"/>
      <c r="M6" s="2084"/>
      <c r="N6" s="2084"/>
      <c r="O6" s="2084"/>
      <c r="P6" s="2084"/>
      <c r="Q6" s="2084"/>
      <c r="R6" s="2084"/>
      <c r="S6" s="2084"/>
      <c r="T6" s="2084"/>
      <c r="U6" s="2084"/>
      <c r="V6" s="2084"/>
      <c r="W6" s="2084"/>
      <c r="X6" s="2084"/>
      <c r="Y6" s="241"/>
    </row>
    <row r="7" spans="1:25" ht="32.1" customHeight="1">
      <c r="A7" s="38">
        <v>1</v>
      </c>
      <c r="B7" s="2043" t="s">
        <v>58</v>
      </c>
      <c r="C7" s="1991" t="s">
        <v>189</v>
      </c>
      <c r="D7" s="2067"/>
      <c r="E7" s="1993" t="s">
        <v>57</v>
      </c>
      <c r="F7" s="2086"/>
      <c r="G7" s="2086"/>
      <c r="H7" s="2086"/>
      <c r="I7" s="2086"/>
      <c r="J7" s="2086"/>
      <c r="K7" s="2086"/>
      <c r="L7" s="2086"/>
      <c r="M7" s="2086"/>
      <c r="N7" s="2086"/>
      <c r="O7" s="2086"/>
      <c r="P7" s="2086"/>
      <c r="Q7" s="2086"/>
      <c r="R7" s="2086"/>
      <c r="S7" s="2086"/>
      <c r="T7" s="2086"/>
      <c r="U7" s="2086"/>
      <c r="V7" s="2086"/>
      <c r="W7" s="2086"/>
      <c r="X7" s="2086"/>
      <c r="Y7" s="235"/>
    </row>
    <row r="8" spans="1:25" ht="32.1" customHeight="1">
      <c r="A8" s="2037">
        <v>2</v>
      </c>
      <c r="B8" s="2044"/>
      <c r="C8" s="1977" t="s">
        <v>174</v>
      </c>
      <c r="D8" s="2039"/>
      <c r="E8" s="276"/>
      <c r="F8" s="2033" t="s">
        <v>304</v>
      </c>
      <c r="G8" s="2034"/>
      <c r="H8" s="2034"/>
      <c r="I8" s="2034"/>
      <c r="J8" s="2034"/>
      <c r="K8" s="2034"/>
      <c r="L8" s="2034"/>
      <c r="M8" s="2034"/>
      <c r="N8" s="2034"/>
      <c r="O8" s="2034"/>
      <c r="P8" s="2034"/>
      <c r="Q8" s="2034"/>
      <c r="R8" s="2034"/>
      <c r="S8" s="2034"/>
      <c r="T8" s="2034"/>
      <c r="U8" s="2034"/>
      <c r="V8" s="2034"/>
      <c r="W8" s="2034"/>
      <c r="X8" s="2034"/>
      <c r="Y8" s="291"/>
    </row>
    <row r="9" spans="1:25" ht="32.1" customHeight="1">
      <c r="A9" s="2038"/>
      <c r="B9" s="2044"/>
      <c r="C9" s="2040"/>
      <c r="D9" s="2041"/>
      <c r="E9" s="276"/>
      <c r="F9" s="2035" t="s">
        <v>305</v>
      </c>
      <c r="G9" s="2017"/>
      <c r="H9" s="2017"/>
      <c r="I9" s="2017"/>
      <c r="J9" s="2017"/>
      <c r="K9" s="2017"/>
      <c r="L9" s="2017"/>
      <c r="M9" s="2017"/>
      <c r="N9" s="2017"/>
      <c r="O9" s="2017"/>
      <c r="P9" s="2017"/>
      <c r="Q9" s="2017"/>
      <c r="R9" s="2017"/>
      <c r="S9" s="2017"/>
      <c r="T9" s="2017"/>
      <c r="U9" s="2017"/>
      <c r="V9" s="2017"/>
      <c r="W9" s="2017"/>
      <c r="X9" s="2017"/>
      <c r="Y9" s="261"/>
    </row>
    <row r="10" spans="1:25" s="21" customFormat="1" ht="27" customHeight="1">
      <c r="A10" s="2037">
        <v>3</v>
      </c>
      <c r="B10" s="2044"/>
      <c r="C10" s="2068" t="s">
        <v>56</v>
      </c>
      <c r="D10" s="2069"/>
      <c r="E10" s="276"/>
      <c r="F10" s="165" t="s">
        <v>306</v>
      </c>
      <c r="G10" s="171"/>
      <c r="H10" s="171"/>
      <c r="I10" s="171"/>
      <c r="J10" s="171"/>
      <c r="K10" s="171"/>
      <c r="L10" s="20"/>
      <c r="M10" s="20"/>
      <c r="N10" s="896"/>
      <c r="O10" s="896"/>
      <c r="P10" s="896"/>
      <c r="Q10" s="896"/>
      <c r="R10" s="896"/>
      <c r="S10" s="896"/>
      <c r="T10" s="172"/>
      <c r="U10" s="172"/>
      <c r="V10" s="172"/>
      <c r="W10" s="172"/>
      <c r="X10" s="172"/>
      <c r="Y10" s="173"/>
    </row>
    <row r="11" spans="1:25" s="21" customFormat="1" ht="16.5" customHeight="1">
      <c r="A11" s="2042"/>
      <c r="B11" s="2044"/>
      <c r="C11" s="2070"/>
      <c r="D11" s="2071"/>
      <c r="E11" s="174" t="s">
        <v>1252</v>
      </c>
      <c r="F11" s="175"/>
      <c r="G11" s="175"/>
      <c r="H11" s="175"/>
      <c r="I11" s="175"/>
      <c r="J11" s="175"/>
      <c r="K11" s="175"/>
      <c r="L11" s="894"/>
      <c r="M11" s="894"/>
      <c r="N11" s="893"/>
      <c r="O11" s="893"/>
      <c r="P11" s="893"/>
      <c r="Q11" s="893"/>
      <c r="R11" s="893"/>
      <c r="S11" s="893"/>
      <c r="T11" s="176"/>
      <c r="U11" s="176"/>
      <c r="V11" s="176"/>
      <c r="W11" s="176"/>
      <c r="X11" s="176"/>
      <c r="Y11" s="177"/>
    </row>
    <row r="12" spans="1:25" s="21" customFormat="1" ht="16.5" customHeight="1">
      <c r="A12" s="2042"/>
      <c r="B12" s="2044"/>
      <c r="C12" s="1979"/>
      <c r="D12" s="2046"/>
      <c r="E12" s="174" t="s">
        <v>1528</v>
      </c>
      <c r="F12" s="175"/>
      <c r="G12" s="175"/>
      <c r="H12" s="175"/>
      <c r="I12" s="175"/>
      <c r="J12" s="175"/>
      <c r="K12" s="175"/>
      <c r="L12" s="894"/>
      <c r="M12" s="894"/>
      <c r="N12" s="893"/>
      <c r="O12" s="893"/>
      <c r="P12" s="893"/>
      <c r="Q12" s="893"/>
      <c r="R12" s="893"/>
      <c r="S12" s="893"/>
      <c r="T12" s="176"/>
      <c r="U12" s="176"/>
      <c r="V12" s="176"/>
      <c r="W12" s="176"/>
      <c r="X12" s="176"/>
      <c r="Y12" s="177"/>
    </row>
    <row r="13" spans="1:25" s="21" customFormat="1" ht="16.5" customHeight="1">
      <c r="A13" s="2042"/>
      <c r="B13" s="2044"/>
      <c r="C13" s="1979"/>
      <c r="D13" s="2046"/>
      <c r="E13" s="174" t="s">
        <v>171</v>
      </c>
      <c r="F13" s="175"/>
      <c r="G13" s="175"/>
      <c r="H13" s="175"/>
      <c r="I13" s="175"/>
      <c r="J13" s="175"/>
      <c r="K13" s="175"/>
      <c r="L13" s="894"/>
      <c r="M13" s="894"/>
      <c r="N13" s="893"/>
      <c r="O13" s="893"/>
      <c r="P13" s="893"/>
      <c r="Q13" s="893"/>
      <c r="R13" s="893"/>
      <c r="S13" s="893"/>
      <c r="T13" s="176"/>
      <c r="U13" s="176"/>
      <c r="V13" s="176"/>
      <c r="W13" s="176"/>
      <c r="X13" s="176"/>
      <c r="Y13" s="177"/>
    </row>
    <row r="14" spans="1:25" ht="16.5" customHeight="1">
      <c r="A14" s="2042"/>
      <c r="B14" s="2044"/>
      <c r="C14" s="1979"/>
      <c r="D14" s="2046"/>
      <c r="E14" s="2087" t="s">
        <v>965</v>
      </c>
      <c r="F14" s="2088"/>
      <c r="G14" s="2088"/>
      <c r="H14" s="2088"/>
      <c r="I14" s="2088"/>
      <c r="J14" s="2088"/>
      <c r="K14" s="2088"/>
      <c r="L14" s="2088"/>
      <c r="M14" s="2088"/>
      <c r="N14" s="2088"/>
      <c r="O14" s="2088"/>
      <c r="P14" s="2088"/>
      <c r="Q14" s="2088"/>
      <c r="R14" s="2088"/>
      <c r="S14" s="2088"/>
      <c r="T14" s="2088"/>
      <c r="U14" s="176"/>
      <c r="V14" s="176"/>
      <c r="W14" s="176"/>
      <c r="X14" s="176"/>
      <c r="Y14" s="177"/>
    </row>
    <row r="15" spans="1:25" ht="16.5" customHeight="1">
      <c r="A15" s="2042"/>
      <c r="B15" s="2044"/>
      <c r="C15" s="1979"/>
      <c r="D15" s="2046"/>
      <c r="E15" s="902" t="s">
        <v>937</v>
      </c>
      <c r="F15" s="175"/>
      <c r="G15" s="175"/>
      <c r="H15" s="175"/>
      <c r="I15" s="175"/>
      <c r="J15" s="175"/>
      <c r="K15" s="894" t="s">
        <v>936</v>
      </c>
      <c r="L15" s="894"/>
      <c r="M15" s="894"/>
      <c r="N15" s="29"/>
      <c r="O15" s="29"/>
      <c r="P15" s="46"/>
      <c r="Q15" s="46"/>
      <c r="R15" s="1065"/>
      <c r="S15" s="1065"/>
      <c r="T15" s="1065"/>
      <c r="U15" s="1065"/>
      <c r="V15" s="1065"/>
      <c r="W15" s="1065"/>
      <c r="X15" s="1122"/>
      <c r="Y15" s="244"/>
    </row>
    <row r="16" spans="1:25" ht="32.1" customHeight="1">
      <c r="A16" s="2042"/>
      <c r="B16" s="2044"/>
      <c r="C16" s="1979"/>
      <c r="D16" s="2046"/>
      <c r="E16" s="276"/>
      <c r="F16" s="82" t="s">
        <v>307</v>
      </c>
      <c r="G16" s="178"/>
      <c r="H16" s="178"/>
      <c r="I16" s="178"/>
      <c r="J16" s="178"/>
      <c r="K16" s="276"/>
      <c r="L16" s="2072" t="s">
        <v>308</v>
      </c>
      <c r="M16" s="2073"/>
      <c r="N16" s="2073"/>
      <c r="O16" s="895"/>
      <c r="P16" s="897"/>
      <c r="Q16" s="897"/>
      <c r="R16" s="897"/>
      <c r="S16" s="897"/>
      <c r="T16" s="900"/>
      <c r="U16" s="900"/>
      <c r="V16" s="900"/>
      <c r="W16" s="900"/>
      <c r="X16" s="900"/>
      <c r="Y16" s="179"/>
    </row>
    <row r="17" spans="1:27" ht="29.25" customHeight="1">
      <c r="A17" s="2037">
        <v>4</v>
      </c>
      <c r="B17" s="2044"/>
      <c r="C17" s="2075" t="s">
        <v>309</v>
      </c>
      <c r="D17" s="2076"/>
      <c r="E17" s="276"/>
      <c r="F17" s="2032" t="s">
        <v>970</v>
      </c>
      <c r="G17" s="2032"/>
      <c r="H17" s="2032"/>
      <c r="I17" s="2032"/>
      <c r="J17" s="2032"/>
      <c r="K17" s="2032"/>
      <c r="L17" s="2032"/>
      <c r="M17" s="2032"/>
      <c r="N17" s="2032"/>
      <c r="O17" s="2032"/>
      <c r="P17" s="2032"/>
      <c r="Q17" s="2032"/>
      <c r="R17" s="2032"/>
      <c r="S17" s="2032"/>
      <c r="T17" s="2032"/>
      <c r="U17" s="2032"/>
      <c r="V17" s="2032"/>
      <c r="W17" s="2032"/>
      <c r="X17" s="2032"/>
      <c r="Y17" s="292"/>
    </row>
    <row r="18" spans="1:27" ht="18" customHeight="1">
      <c r="A18" s="2038"/>
      <c r="B18" s="2045"/>
      <c r="C18" s="2077"/>
      <c r="D18" s="2078"/>
      <c r="E18" s="293"/>
      <c r="F18" s="498" t="s">
        <v>525</v>
      </c>
      <c r="G18" s="499"/>
      <c r="H18" s="499"/>
      <c r="I18" s="499"/>
      <c r="J18" s="499"/>
      <c r="K18" s="499"/>
      <c r="L18" s="499"/>
      <c r="M18" s="499"/>
      <c r="N18" s="499"/>
      <c r="O18" s="499"/>
      <c r="P18" s="499"/>
      <c r="Q18" s="499"/>
      <c r="R18" s="499"/>
      <c r="S18" s="499"/>
      <c r="T18" s="499"/>
      <c r="U18" s="499"/>
      <c r="V18" s="499"/>
      <c r="W18" s="499"/>
      <c r="X18" s="499"/>
      <c r="Y18" s="239"/>
    </row>
    <row r="19" spans="1:27" ht="32.1" customHeight="1">
      <c r="A19" s="2037">
        <v>5</v>
      </c>
      <c r="B19" s="2043" t="s">
        <v>55</v>
      </c>
      <c r="C19" s="1977" t="s">
        <v>54</v>
      </c>
      <c r="D19" s="2039"/>
      <c r="E19" s="1963" t="s">
        <v>310</v>
      </c>
      <c r="F19" s="1964"/>
      <c r="G19" s="2018"/>
      <c r="H19" s="2018"/>
      <c r="I19" s="1961" t="s">
        <v>311</v>
      </c>
      <c r="J19" s="1961"/>
      <c r="K19" s="1962"/>
      <c r="L19" s="263" t="s">
        <v>53</v>
      </c>
      <c r="M19" s="259"/>
      <c r="N19" s="259"/>
      <c r="O19" s="259"/>
      <c r="P19" s="259"/>
      <c r="Q19" s="259"/>
      <c r="R19" s="259"/>
      <c r="S19" s="259"/>
      <c r="T19" s="259"/>
      <c r="U19" s="259"/>
      <c r="V19" s="259"/>
      <c r="W19" s="259"/>
      <c r="X19" s="259"/>
      <c r="Y19" s="260"/>
    </row>
    <row r="20" spans="1:27" ht="32.1" customHeight="1">
      <c r="A20" s="2042"/>
      <c r="B20" s="2044"/>
      <c r="C20" s="1979"/>
      <c r="D20" s="2046"/>
      <c r="E20" s="1960" t="s">
        <v>312</v>
      </c>
      <c r="F20" s="1961"/>
      <c r="G20" s="2018" t="str">
        <f>IF(G19="","",ROUNDDOWN(G19/様式1!F37,2))</f>
        <v/>
      </c>
      <c r="H20" s="2018"/>
      <c r="I20" s="1961" t="s">
        <v>311</v>
      </c>
      <c r="J20" s="1961"/>
      <c r="K20" s="1962"/>
      <c r="L20" s="263" t="s">
        <v>52</v>
      </c>
      <c r="M20" s="259"/>
      <c r="N20" s="259"/>
      <c r="O20" s="259"/>
      <c r="P20" s="259"/>
      <c r="Q20" s="259"/>
      <c r="R20" s="259"/>
      <c r="S20" s="259"/>
      <c r="T20" s="259"/>
      <c r="U20" s="259"/>
      <c r="V20" s="259"/>
      <c r="W20" s="259"/>
      <c r="X20" s="259"/>
      <c r="Y20" s="260"/>
    </row>
    <row r="21" spans="1:27" ht="32.1" customHeight="1">
      <c r="A21" s="2038"/>
      <c r="B21" s="2044"/>
      <c r="C21" s="2040"/>
      <c r="D21" s="2041"/>
      <c r="E21" s="1960" t="s">
        <v>313</v>
      </c>
      <c r="F21" s="1961"/>
      <c r="G21" s="2018"/>
      <c r="H21" s="2018"/>
      <c r="I21" s="1961" t="s">
        <v>311</v>
      </c>
      <c r="J21" s="1961"/>
      <c r="K21" s="1961"/>
      <c r="L21" s="2036"/>
      <c r="M21" s="1997"/>
      <c r="N21" s="1997"/>
      <c r="O21" s="1997"/>
      <c r="P21" s="1997"/>
      <c r="Q21" s="1997"/>
      <c r="R21" s="1997"/>
      <c r="S21" s="1997"/>
      <c r="T21" s="1997"/>
      <c r="U21" s="1997"/>
      <c r="V21" s="1997"/>
      <c r="W21" s="1997"/>
      <c r="X21" s="1997"/>
      <c r="Y21" s="294"/>
    </row>
    <row r="22" spans="1:27" ht="19.5" customHeight="1">
      <c r="A22" s="2037">
        <v>6</v>
      </c>
      <c r="B22" s="2044"/>
      <c r="C22" s="1983" t="s">
        <v>314</v>
      </c>
      <c r="D22" s="2049"/>
      <c r="E22" s="2026" t="s">
        <v>268</v>
      </c>
      <c r="F22" s="2027"/>
      <c r="G22" s="2001"/>
      <c r="H22" s="2001"/>
      <c r="I22" s="2001"/>
      <c r="J22" s="2001"/>
      <c r="K22" s="2001"/>
      <c r="L22" s="2001"/>
      <c r="M22" s="2001"/>
      <c r="N22" s="2001"/>
      <c r="O22" s="2001"/>
      <c r="P22" s="2011" t="s">
        <v>315</v>
      </c>
      <c r="Q22" s="2011"/>
      <c r="R22" s="2024" t="s">
        <v>316</v>
      </c>
      <c r="S22" s="2024"/>
      <c r="T22" s="255"/>
      <c r="U22" s="2011" t="s">
        <v>317</v>
      </c>
      <c r="V22" s="2011"/>
      <c r="W22" s="269"/>
      <c r="X22" s="189"/>
      <c r="Y22" s="181"/>
    </row>
    <row r="23" spans="1:27" ht="19.5" customHeight="1">
      <c r="A23" s="2047"/>
      <c r="B23" s="2044"/>
      <c r="C23" s="1984"/>
      <c r="D23" s="2050"/>
      <c r="E23" s="182"/>
      <c r="F23" s="182" t="s">
        <v>318</v>
      </c>
      <c r="G23" s="1947"/>
      <c r="H23" s="1947"/>
      <c r="I23" s="1947"/>
      <c r="J23" s="1947"/>
      <c r="K23" s="1947"/>
      <c r="L23" s="1947"/>
      <c r="M23" s="1947"/>
      <c r="N23" s="1947"/>
      <c r="O23" s="1947"/>
      <c r="P23" s="2012" t="s">
        <v>315</v>
      </c>
      <c r="Q23" s="2012"/>
      <c r="R23" s="2014" t="s">
        <v>316</v>
      </c>
      <c r="S23" s="2014"/>
      <c r="T23" s="295"/>
      <c r="U23" s="2012" t="s">
        <v>317</v>
      </c>
      <c r="V23" s="2012"/>
      <c r="W23" s="195"/>
      <c r="X23" s="180"/>
      <c r="Y23" s="183"/>
    </row>
    <row r="24" spans="1:27" ht="19.5" customHeight="1">
      <c r="A24" s="2047"/>
      <c r="B24" s="2044"/>
      <c r="C24" s="1984"/>
      <c r="D24" s="2050"/>
      <c r="E24" s="182"/>
      <c r="F24" s="182" t="s">
        <v>318</v>
      </c>
      <c r="G24" s="1947"/>
      <c r="H24" s="1947"/>
      <c r="I24" s="1947"/>
      <c r="J24" s="1947"/>
      <c r="K24" s="1947"/>
      <c r="L24" s="1947"/>
      <c r="M24" s="1947"/>
      <c r="N24" s="1947"/>
      <c r="O24" s="1947"/>
      <c r="P24" s="2012" t="s">
        <v>315</v>
      </c>
      <c r="Q24" s="2012"/>
      <c r="R24" s="2014" t="s">
        <v>316</v>
      </c>
      <c r="S24" s="2014"/>
      <c r="T24" s="295"/>
      <c r="U24" s="2012" t="s">
        <v>317</v>
      </c>
      <c r="V24" s="2012"/>
      <c r="W24" s="195"/>
      <c r="X24" s="180"/>
      <c r="Y24" s="183"/>
    </row>
    <row r="25" spans="1:27" ht="19.5" customHeight="1">
      <c r="A25" s="2047"/>
      <c r="B25" s="2044"/>
      <c r="C25" s="1984"/>
      <c r="D25" s="2050"/>
      <c r="E25" s="182"/>
      <c r="F25" s="182" t="s">
        <v>318</v>
      </c>
      <c r="G25" s="1947"/>
      <c r="H25" s="1947"/>
      <c r="I25" s="1947"/>
      <c r="J25" s="1947"/>
      <c r="K25" s="1947"/>
      <c r="L25" s="1947"/>
      <c r="M25" s="1947"/>
      <c r="N25" s="1947"/>
      <c r="O25" s="1947"/>
      <c r="P25" s="2012" t="s">
        <v>315</v>
      </c>
      <c r="Q25" s="2012"/>
      <c r="R25" s="2014" t="s">
        <v>316</v>
      </c>
      <c r="S25" s="2014"/>
      <c r="T25" s="295"/>
      <c r="U25" s="2012" t="s">
        <v>317</v>
      </c>
      <c r="V25" s="2012"/>
      <c r="W25" s="195"/>
      <c r="X25" s="180"/>
      <c r="Y25" s="183"/>
    </row>
    <row r="26" spans="1:27" ht="19.5" customHeight="1">
      <c r="A26" s="2048"/>
      <c r="B26" s="2044"/>
      <c r="C26" s="2051"/>
      <c r="D26" s="2052"/>
      <c r="E26" s="267"/>
      <c r="F26" s="268" t="s">
        <v>318</v>
      </c>
      <c r="G26" s="2013"/>
      <c r="H26" s="2013"/>
      <c r="I26" s="2013"/>
      <c r="J26" s="2013"/>
      <c r="K26" s="2013"/>
      <c r="L26" s="2013"/>
      <c r="M26" s="2013"/>
      <c r="N26" s="2013"/>
      <c r="O26" s="2013"/>
      <c r="P26" s="2017" t="s">
        <v>315</v>
      </c>
      <c r="Q26" s="2017"/>
      <c r="R26" s="2016" t="s">
        <v>316</v>
      </c>
      <c r="S26" s="2016"/>
      <c r="T26" s="296"/>
      <c r="U26" s="2017" t="s">
        <v>317</v>
      </c>
      <c r="V26" s="2017"/>
      <c r="W26" s="167"/>
      <c r="X26" s="231"/>
      <c r="Y26" s="184"/>
    </row>
    <row r="27" spans="1:27" ht="32.1" customHeight="1">
      <c r="A27" s="18">
        <v>7</v>
      </c>
      <c r="B27" s="2044"/>
      <c r="C27" s="234" t="s">
        <v>190</v>
      </c>
      <c r="D27" s="235"/>
      <c r="E27" s="1994" t="s">
        <v>319</v>
      </c>
      <c r="F27" s="2004"/>
      <c r="G27" s="276"/>
      <c r="H27" s="297" t="s">
        <v>320</v>
      </c>
      <c r="I27" s="276"/>
      <c r="J27" s="1960" t="s">
        <v>321</v>
      </c>
      <c r="K27" s="1962"/>
      <c r="L27" s="1994" t="s">
        <v>322</v>
      </c>
      <c r="M27" s="2004"/>
      <c r="N27" s="276"/>
      <c r="O27" s="297" t="s">
        <v>323</v>
      </c>
      <c r="P27" s="276"/>
      <c r="Q27" s="297" t="s">
        <v>321</v>
      </c>
      <c r="R27" s="1994" t="s">
        <v>324</v>
      </c>
      <c r="S27" s="1995"/>
      <c r="T27" s="2004"/>
      <c r="U27" s="276"/>
      <c r="V27" s="297" t="s">
        <v>323</v>
      </c>
      <c r="W27" s="276"/>
      <c r="X27" s="298" t="s">
        <v>321</v>
      </c>
      <c r="Y27" s="299"/>
    </row>
    <row r="28" spans="1:27" ht="32.1" customHeight="1">
      <c r="A28" s="2007">
        <v>8</v>
      </c>
      <c r="B28" s="2044"/>
      <c r="C28" s="2005" t="s">
        <v>51</v>
      </c>
      <c r="D28" s="262" t="s">
        <v>325</v>
      </c>
      <c r="E28" s="232" t="s">
        <v>326</v>
      </c>
      <c r="F28" s="265"/>
      <c r="G28" s="19" t="s">
        <v>327</v>
      </c>
      <c r="H28" s="186"/>
      <c r="I28" s="186"/>
      <c r="J28" s="186"/>
      <c r="K28" s="186"/>
      <c r="L28" s="186"/>
      <c r="M28" s="186"/>
      <c r="N28" s="186"/>
      <c r="O28" s="186"/>
      <c r="P28" s="264"/>
      <c r="Q28" s="264"/>
      <c r="R28" s="264"/>
      <c r="S28" s="264"/>
      <c r="T28" s="264"/>
      <c r="U28" s="238"/>
      <c r="V28" s="238"/>
      <c r="W28" s="238"/>
      <c r="X28" s="238"/>
      <c r="Y28" s="81"/>
    </row>
    <row r="29" spans="1:27" ht="31.5" customHeight="1">
      <c r="A29" s="2030"/>
      <c r="B29" s="2044"/>
      <c r="C29" s="2031"/>
      <c r="D29" s="1127" t="s">
        <v>328</v>
      </c>
      <c r="E29" s="276"/>
      <c r="F29" s="1960" t="s">
        <v>329</v>
      </c>
      <c r="G29" s="1961"/>
      <c r="H29" s="1961"/>
      <c r="I29" s="1961"/>
      <c r="J29" s="1962"/>
      <c r="K29" s="276"/>
      <c r="L29" s="1988" t="s">
        <v>153</v>
      </c>
      <c r="M29" s="1989"/>
      <c r="N29" s="1989"/>
      <c r="O29" s="1989"/>
      <c r="P29" s="1989"/>
      <c r="Q29" s="276"/>
      <c r="R29" s="1963" t="s">
        <v>169</v>
      </c>
      <c r="S29" s="1964"/>
      <c r="T29" s="1964"/>
      <c r="U29" s="1964"/>
      <c r="V29" s="1964"/>
      <c r="W29" s="1964"/>
      <c r="X29" s="1964"/>
      <c r="Y29" s="100"/>
    </row>
    <row r="30" spans="1:27" ht="24" customHeight="1">
      <c r="A30" s="2030"/>
      <c r="B30" s="2044"/>
      <c r="C30" s="2031"/>
      <c r="D30" s="2005" t="s">
        <v>235</v>
      </c>
      <c r="E30" s="2028" t="s">
        <v>1188</v>
      </c>
      <c r="F30" s="2029"/>
      <c r="G30" s="2029"/>
      <c r="H30" s="2029"/>
      <c r="I30" s="2002" t="s">
        <v>1189</v>
      </c>
      <c r="J30" s="2002"/>
      <c r="K30" s="2002"/>
      <c r="L30" s="2002"/>
      <c r="M30" s="1364"/>
      <c r="N30" s="1363" t="s">
        <v>330</v>
      </c>
      <c r="O30" s="1365"/>
      <c r="P30" s="2003" t="s">
        <v>1190</v>
      </c>
      <c r="Q30" s="2003"/>
      <c r="R30" s="2003"/>
      <c r="S30" s="2003"/>
      <c r="T30" s="1366"/>
      <c r="U30" s="1363" t="s">
        <v>330</v>
      </c>
      <c r="V30" s="171"/>
      <c r="W30" s="171"/>
      <c r="X30" s="171"/>
      <c r="Y30" s="187"/>
    </row>
    <row r="31" spans="1:27" ht="24" customHeight="1">
      <c r="A31" s="2030"/>
      <c r="B31" s="2044"/>
      <c r="C31" s="2031"/>
      <c r="D31" s="2006"/>
      <c r="E31" s="2025" t="s">
        <v>1191</v>
      </c>
      <c r="F31" s="2013"/>
      <c r="G31" s="2013"/>
      <c r="H31" s="2013"/>
      <c r="I31" s="2015"/>
      <c r="J31" s="2015"/>
      <c r="K31" s="894"/>
      <c r="L31" s="201"/>
      <c r="M31" s="201"/>
      <c r="N31" s="201"/>
      <c r="O31" s="201"/>
      <c r="P31" s="268"/>
      <c r="Q31" s="268"/>
      <c r="R31" s="268"/>
      <c r="S31" s="268"/>
      <c r="T31" s="268"/>
      <c r="U31" s="178"/>
      <c r="V31" s="178"/>
      <c r="W31" s="178"/>
      <c r="X31" s="178"/>
      <c r="Y31" s="185"/>
      <c r="AA31" s="408"/>
    </row>
    <row r="32" spans="1:27" ht="43.5" customHeight="1">
      <c r="A32" s="2030"/>
      <c r="B32" s="2044"/>
      <c r="C32" s="2031"/>
      <c r="D32" s="56" t="s">
        <v>167</v>
      </c>
      <c r="E32" s="276"/>
      <c r="F32" s="1960" t="s">
        <v>331</v>
      </c>
      <c r="G32" s="1961"/>
      <c r="H32" s="1961"/>
      <c r="I32" s="276"/>
      <c r="J32" s="1996" t="s">
        <v>332</v>
      </c>
      <c r="K32" s="1997"/>
      <c r="L32" s="1997"/>
      <c r="M32" s="1989"/>
      <c r="N32" s="1989"/>
      <c r="O32" s="1989"/>
      <c r="P32" s="1989"/>
      <c r="Q32" s="1989"/>
      <c r="R32" s="1989"/>
      <c r="S32" s="1989"/>
      <c r="T32" s="1989"/>
      <c r="U32" s="1989"/>
      <c r="V32" s="1989"/>
      <c r="W32" s="1989"/>
      <c r="X32" s="19" t="s">
        <v>333</v>
      </c>
      <c r="Y32" s="245"/>
      <c r="AA32" s="407"/>
    </row>
    <row r="33" spans="1:27" ht="32.1" customHeight="1">
      <c r="A33" s="2030"/>
      <c r="B33" s="2044"/>
      <c r="C33" s="2031"/>
      <c r="D33" s="262" t="s">
        <v>154</v>
      </c>
      <c r="E33" s="276"/>
      <c r="F33" s="1960" t="s">
        <v>334</v>
      </c>
      <c r="G33" s="1961"/>
      <c r="H33" s="1961"/>
      <c r="I33" s="1961"/>
      <c r="J33" s="1962"/>
      <c r="K33" s="276"/>
      <c r="L33" s="1960" t="s">
        <v>168</v>
      </c>
      <c r="M33" s="1961"/>
      <c r="N33" s="1961"/>
      <c r="O33" s="1961"/>
      <c r="P33" s="1961"/>
      <c r="Q33" s="276"/>
      <c r="R33" s="1963" t="s">
        <v>335</v>
      </c>
      <c r="S33" s="1964"/>
      <c r="T33" s="1964"/>
      <c r="U33" s="1989"/>
      <c r="V33" s="1989"/>
      <c r="W33" s="1989"/>
      <c r="X33" s="253" t="s">
        <v>336</v>
      </c>
      <c r="Y33" s="254"/>
    </row>
    <row r="34" spans="1:27" ht="32.1" customHeight="1">
      <c r="A34" s="2030"/>
      <c r="B34" s="2044"/>
      <c r="C34" s="2031"/>
      <c r="D34" s="56" t="s">
        <v>155</v>
      </c>
      <c r="E34" s="298" t="s">
        <v>337</v>
      </c>
      <c r="F34" s="265"/>
      <c r="G34" s="1964" t="s">
        <v>338</v>
      </c>
      <c r="H34" s="1964"/>
      <c r="I34" s="19"/>
      <c r="J34" s="19"/>
      <c r="K34" s="19"/>
      <c r="L34" s="19"/>
      <c r="M34" s="19"/>
      <c r="N34" s="19"/>
      <c r="O34" s="19"/>
      <c r="P34" s="264"/>
      <c r="Q34" s="264"/>
      <c r="R34" s="264"/>
      <c r="S34" s="264"/>
      <c r="T34" s="264"/>
      <c r="U34" s="19"/>
      <c r="V34" s="19"/>
      <c r="W34" s="19"/>
      <c r="X34" s="19"/>
      <c r="Y34" s="245"/>
      <c r="AA34" s="409"/>
    </row>
    <row r="35" spans="1:27" ht="32.1" customHeight="1">
      <c r="A35" s="2008"/>
      <c r="B35" s="2044"/>
      <c r="C35" s="2006"/>
      <c r="D35" s="56" t="s">
        <v>172</v>
      </c>
      <c r="E35" s="276"/>
      <c r="F35" s="253" t="s">
        <v>339</v>
      </c>
      <c r="G35" s="19"/>
      <c r="H35" s="19"/>
      <c r="I35" s="19"/>
      <c r="J35" s="19"/>
      <c r="K35" s="19"/>
      <c r="L35" s="19"/>
      <c r="M35" s="19"/>
      <c r="N35" s="19"/>
      <c r="O35" s="19"/>
      <c r="P35" s="264"/>
      <c r="Q35" s="264"/>
      <c r="R35" s="264"/>
      <c r="S35" s="264"/>
      <c r="T35" s="264"/>
      <c r="U35" s="19"/>
      <c r="V35" s="19"/>
      <c r="W35" s="19"/>
      <c r="X35" s="19"/>
      <c r="Y35" s="245"/>
      <c r="AA35" s="616"/>
    </row>
    <row r="36" spans="1:27" ht="32.1" customHeight="1">
      <c r="A36" s="2007">
        <v>9</v>
      </c>
      <c r="B36" s="2044"/>
      <c r="C36" s="2053" t="s">
        <v>340</v>
      </c>
      <c r="D36" s="100" t="s">
        <v>341</v>
      </c>
      <c r="E36" s="274"/>
      <c r="F36" s="1963" t="s">
        <v>541</v>
      </c>
      <c r="G36" s="1964"/>
      <c r="H36" s="1964"/>
      <c r="I36" s="1964"/>
      <c r="J36" s="1964"/>
      <c r="K36" s="1964"/>
      <c r="L36" s="1964"/>
      <c r="M36" s="1964"/>
      <c r="N36" s="1964"/>
      <c r="O36" s="1964"/>
      <c r="P36" s="1964"/>
      <c r="Q36" s="276"/>
      <c r="R36" s="1963" t="s">
        <v>342</v>
      </c>
      <c r="S36" s="1964"/>
      <c r="T36" s="1964"/>
      <c r="U36" s="1964"/>
      <c r="V36" s="1964"/>
      <c r="W36" s="1964"/>
      <c r="X36" s="1964"/>
      <c r="Y36" s="100"/>
    </row>
    <row r="37" spans="1:27" ht="19.5" customHeight="1">
      <c r="A37" s="2030"/>
      <c r="B37" s="2044"/>
      <c r="C37" s="2054"/>
      <c r="D37" s="2059" t="s">
        <v>343</v>
      </c>
      <c r="E37" s="2026" t="s">
        <v>344</v>
      </c>
      <c r="F37" s="2027"/>
      <c r="G37" s="2027"/>
      <c r="H37" s="2027"/>
      <c r="I37" s="2027"/>
      <c r="J37" s="2027"/>
      <c r="K37" s="2019"/>
      <c r="L37" s="2019"/>
      <c r="M37" s="2019"/>
      <c r="N37" s="2019"/>
      <c r="O37" s="2019"/>
      <c r="P37" s="2019"/>
      <c r="Q37" s="2019"/>
      <c r="R37" s="20" t="s">
        <v>333</v>
      </c>
      <c r="S37" s="20"/>
      <c r="T37" s="20"/>
      <c r="U37" s="171"/>
      <c r="V37" s="171"/>
      <c r="W37" s="171"/>
      <c r="X37" s="171"/>
      <c r="Y37" s="187"/>
    </row>
    <row r="38" spans="1:27" ht="38.25" customHeight="1">
      <c r="A38" s="2030"/>
      <c r="B38" s="2044"/>
      <c r="C38" s="2054"/>
      <c r="D38" s="2060"/>
      <c r="E38" s="276"/>
      <c r="F38" s="2020" t="s">
        <v>1502</v>
      </c>
      <c r="G38" s="2021"/>
      <c r="H38" s="2021"/>
      <c r="I38" s="2021"/>
      <c r="J38" s="2021"/>
      <c r="K38" s="2021"/>
      <c r="L38" s="2021"/>
      <c r="M38" s="2021"/>
      <c r="N38" s="276"/>
      <c r="O38" s="2022" t="s">
        <v>1529</v>
      </c>
      <c r="P38" s="2023"/>
      <c r="Q38" s="2023"/>
      <c r="R38" s="2023"/>
      <c r="S38" s="2023"/>
      <c r="T38" s="2023"/>
      <c r="U38" s="2023"/>
      <c r="V38" s="2023"/>
      <c r="W38" s="2023"/>
      <c r="X38" s="2023"/>
      <c r="Y38" s="300"/>
    </row>
    <row r="39" spans="1:27" ht="19.5" customHeight="1">
      <c r="A39" s="2030"/>
      <c r="B39" s="2044"/>
      <c r="C39" s="2054"/>
      <c r="D39" s="2056" t="s">
        <v>206</v>
      </c>
      <c r="E39" s="2000" t="s">
        <v>345</v>
      </c>
      <c r="F39" s="2001"/>
      <c r="G39" s="2001"/>
      <c r="H39" s="2001"/>
      <c r="I39" s="2001"/>
      <c r="J39" s="2001"/>
      <c r="K39" s="2001"/>
      <c r="L39" s="2001"/>
      <c r="M39" s="2001"/>
      <c r="N39" s="2001"/>
      <c r="O39" s="2001"/>
      <c r="P39" s="2001"/>
      <c r="Q39" s="2001"/>
      <c r="R39" s="2001"/>
      <c r="S39" s="2001"/>
      <c r="T39" s="20" t="s">
        <v>333</v>
      </c>
      <c r="U39" s="171"/>
      <c r="V39" s="171"/>
      <c r="W39" s="171"/>
      <c r="X39" s="171"/>
      <c r="Y39" s="187"/>
      <c r="AA39" s="1987"/>
    </row>
    <row r="40" spans="1:27" ht="19.5" customHeight="1">
      <c r="A40" s="2030"/>
      <c r="B40" s="2044"/>
      <c r="C40" s="2054"/>
      <c r="D40" s="2057"/>
      <c r="E40" s="1998" t="s">
        <v>345</v>
      </c>
      <c r="F40" s="1947"/>
      <c r="G40" s="1947"/>
      <c r="H40" s="1947"/>
      <c r="I40" s="1947"/>
      <c r="J40" s="1947"/>
      <c r="K40" s="1947"/>
      <c r="L40" s="1947"/>
      <c r="M40" s="1947"/>
      <c r="N40" s="1947"/>
      <c r="O40" s="1947"/>
      <c r="P40" s="1947"/>
      <c r="Q40" s="1947"/>
      <c r="R40" s="1947"/>
      <c r="S40" s="1947"/>
      <c r="T40" s="243" t="s">
        <v>333</v>
      </c>
      <c r="U40" s="175"/>
      <c r="V40" s="175"/>
      <c r="W40" s="175"/>
      <c r="X40" s="175"/>
      <c r="Y40" s="188"/>
      <c r="AA40" s="1987"/>
    </row>
    <row r="41" spans="1:27" ht="19.5" customHeight="1">
      <c r="A41" s="2030"/>
      <c r="B41" s="2044"/>
      <c r="C41" s="2054"/>
      <c r="D41" s="2057"/>
      <c r="E41" s="1998" t="s">
        <v>345</v>
      </c>
      <c r="F41" s="1947"/>
      <c r="G41" s="1947"/>
      <c r="H41" s="1947"/>
      <c r="I41" s="1947"/>
      <c r="J41" s="1947"/>
      <c r="K41" s="1947"/>
      <c r="L41" s="1947"/>
      <c r="M41" s="1947"/>
      <c r="N41" s="1947"/>
      <c r="O41" s="1947"/>
      <c r="P41" s="1947"/>
      <c r="Q41" s="1947"/>
      <c r="R41" s="1947"/>
      <c r="S41" s="1947"/>
      <c r="T41" s="243" t="s">
        <v>333</v>
      </c>
      <c r="U41" s="175"/>
      <c r="V41" s="175"/>
      <c r="W41" s="175"/>
      <c r="X41" s="175"/>
      <c r="Y41" s="188"/>
      <c r="AA41" s="410"/>
    </row>
    <row r="42" spans="1:27" ht="38.25" customHeight="1">
      <c r="A42" s="2008"/>
      <c r="B42" s="2044"/>
      <c r="C42" s="2055"/>
      <c r="D42" s="2058"/>
      <c r="E42" s="276"/>
      <c r="F42" s="82" t="s">
        <v>1152</v>
      </c>
      <c r="G42" s="178"/>
      <c r="H42" s="178"/>
      <c r="I42" s="178"/>
      <c r="J42" s="178"/>
      <c r="K42" s="178"/>
      <c r="L42" s="169"/>
      <c r="M42" s="257"/>
      <c r="N42" s="276"/>
      <c r="O42" s="1999" t="s">
        <v>1160</v>
      </c>
      <c r="P42" s="1999"/>
      <c r="Q42" s="1999"/>
      <c r="R42" s="1999"/>
      <c r="S42" s="1999"/>
      <c r="T42" s="1999"/>
      <c r="U42" s="1999"/>
      <c r="V42" s="1999"/>
      <c r="W42" s="1999"/>
      <c r="X42" s="1999"/>
      <c r="Y42" s="301"/>
      <c r="AA42" s="410"/>
    </row>
    <row r="43" spans="1:27" ht="32.1" customHeight="1">
      <c r="A43" s="18">
        <v>10</v>
      </c>
      <c r="B43" s="2044"/>
      <c r="C43" s="234" t="s">
        <v>210</v>
      </c>
      <c r="D43" s="235"/>
      <c r="E43" s="276"/>
      <c r="F43" s="1963" t="s">
        <v>346</v>
      </c>
      <c r="G43" s="1964"/>
      <c r="H43" s="1964"/>
      <c r="I43" s="1964"/>
      <c r="J43" s="1965"/>
      <c r="K43" s="276"/>
      <c r="L43" s="1963" t="s">
        <v>50</v>
      </c>
      <c r="M43" s="1964"/>
      <c r="N43" s="1964"/>
      <c r="O43" s="1964"/>
      <c r="P43" s="1964"/>
      <c r="Q43" s="276"/>
      <c r="R43" s="1963" t="s">
        <v>49</v>
      </c>
      <c r="S43" s="1964"/>
      <c r="T43" s="1964"/>
      <c r="U43" s="1964"/>
      <c r="V43" s="1964"/>
      <c r="W43" s="1964"/>
      <c r="X43" s="1964"/>
      <c r="Y43" s="100"/>
    </row>
    <row r="44" spans="1:27" ht="32.1" customHeight="1">
      <c r="A44" s="18">
        <v>11</v>
      </c>
      <c r="B44" s="2044"/>
      <c r="C44" s="234" t="s">
        <v>202</v>
      </c>
      <c r="D44" s="235"/>
      <c r="E44" s="276"/>
      <c r="F44" s="1994" t="s">
        <v>347</v>
      </c>
      <c r="G44" s="1995"/>
      <c r="H44" s="1995"/>
      <c r="I44" s="1995"/>
      <c r="J44" s="1995"/>
      <c r="K44" s="276"/>
      <c r="L44" s="1963" t="s">
        <v>48</v>
      </c>
      <c r="M44" s="1964"/>
      <c r="N44" s="1964"/>
      <c r="O44" s="1964"/>
      <c r="P44" s="1964"/>
      <c r="Q44" s="1964"/>
      <c r="R44" s="1964"/>
      <c r="S44" s="1964"/>
      <c r="T44" s="1964"/>
      <c r="U44" s="1964"/>
      <c r="V44" s="1964"/>
      <c r="W44" s="1964"/>
      <c r="X44" s="1964"/>
      <c r="Y44" s="100"/>
    </row>
    <row r="45" spans="1:27" ht="32.1" customHeight="1">
      <c r="A45" s="18">
        <v>12</v>
      </c>
      <c r="B45" s="2044"/>
      <c r="C45" s="234" t="s">
        <v>47</v>
      </c>
      <c r="D45" s="235"/>
      <c r="E45" s="276"/>
      <c r="F45" s="1963" t="s">
        <v>348</v>
      </c>
      <c r="G45" s="1964"/>
      <c r="H45" s="1964"/>
      <c r="I45" s="1964"/>
      <c r="J45" s="1965"/>
      <c r="K45" s="276"/>
      <c r="L45" s="1963" t="s">
        <v>342</v>
      </c>
      <c r="M45" s="1964"/>
      <c r="N45" s="1964"/>
      <c r="O45" s="1964"/>
      <c r="P45" s="1964"/>
      <c r="Q45" s="1964"/>
      <c r="R45" s="1964"/>
      <c r="S45" s="1964"/>
      <c r="T45" s="1964"/>
      <c r="U45" s="1964"/>
      <c r="V45" s="1964"/>
      <c r="W45" s="1964"/>
      <c r="X45" s="1964"/>
      <c r="Y45" s="100"/>
    </row>
    <row r="46" spans="1:27" ht="32.1" customHeight="1">
      <c r="A46" s="18">
        <v>13</v>
      </c>
      <c r="B46" s="2044"/>
      <c r="C46" s="234" t="s">
        <v>46</v>
      </c>
      <c r="D46" s="235"/>
      <c r="E46" s="276"/>
      <c r="F46" s="1963" t="s">
        <v>348</v>
      </c>
      <c r="G46" s="1964"/>
      <c r="H46" s="1964"/>
      <c r="I46" s="1964"/>
      <c r="J46" s="1965"/>
      <c r="K46" s="276"/>
      <c r="L46" s="1963" t="s">
        <v>342</v>
      </c>
      <c r="M46" s="1964"/>
      <c r="N46" s="1964"/>
      <c r="O46" s="1964"/>
      <c r="P46" s="1964"/>
      <c r="Q46" s="1964"/>
      <c r="R46" s="1964"/>
      <c r="S46" s="1964"/>
      <c r="T46" s="1964"/>
      <c r="U46" s="1964"/>
      <c r="V46" s="1964"/>
      <c r="W46" s="1964"/>
      <c r="X46" s="1964"/>
      <c r="Y46" s="100"/>
    </row>
    <row r="47" spans="1:27" ht="32.1" customHeight="1">
      <c r="A47" s="18">
        <v>14</v>
      </c>
      <c r="B47" s="2044"/>
      <c r="C47" s="1993" t="s">
        <v>45</v>
      </c>
      <c r="D47" s="1992"/>
      <c r="E47" s="276"/>
      <c r="F47" s="1960" t="s">
        <v>349</v>
      </c>
      <c r="G47" s="1961"/>
      <c r="H47" s="1961"/>
      <c r="I47" s="1961"/>
      <c r="J47" s="1962"/>
      <c r="K47" s="276"/>
      <c r="L47" s="1963" t="s">
        <v>342</v>
      </c>
      <c r="M47" s="1964"/>
      <c r="N47" s="1964"/>
      <c r="O47" s="1964"/>
      <c r="P47" s="1964"/>
      <c r="Q47" s="1964"/>
      <c r="R47" s="1964"/>
      <c r="S47" s="1964"/>
      <c r="T47" s="1964"/>
      <c r="U47" s="1964"/>
      <c r="V47" s="1964"/>
      <c r="W47" s="1964"/>
      <c r="X47" s="1964"/>
      <c r="Y47" s="100"/>
    </row>
    <row r="48" spans="1:27" ht="32.1" customHeight="1">
      <c r="A48" s="18">
        <v>15</v>
      </c>
      <c r="B48" s="2044"/>
      <c r="C48" s="234" t="s">
        <v>44</v>
      </c>
      <c r="D48" s="235"/>
      <c r="E48" s="276"/>
      <c r="F48" s="1963" t="s">
        <v>348</v>
      </c>
      <c r="G48" s="1964"/>
      <c r="H48" s="1964"/>
      <c r="I48" s="1964"/>
      <c r="J48" s="1965"/>
      <c r="K48" s="276"/>
      <c r="L48" s="1963" t="s">
        <v>342</v>
      </c>
      <c r="M48" s="1964"/>
      <c r="N48" s="1964"/>
      <c r="O48" s="1964"/>
      <c r="P48" s="1964"/>
      <c r="Q48" s="1964"/>
      <c r="R48" s="1964"/>
      <c r="S48" s="1964"/>
      <c r="T48" s="1964"/>
      <c r="U48" s="1964"/>
      <c r="V48" s="1964"/>
      <c r="W48" s="1964"/>
      <c r="X48" s="1964"/>
      <c r="Y48" s="100"/>
    </row>
    <row r="49" spans="1:25" ht="32.1" customHeight="1">
      <c r="A49" s="18">
        <v>16</v>
      </c>
      <c r="B49" s="2044"/>
      <c r="C49" s="1991" t="s">
        <v>43</v>
      </c>
      <c r="D49" s="1992"/>
      <c r="E49" s="276"/>
      <c r="F49" s="1988" t="s">
        <v>350</v>
      </c>
      <c r="G49" s="1989"/>
      <c r="H49" s="1989"/>
      <c r="I49" s="1989"/>
      <c r="J49" s="1989"/>
      <c r="K49" s="276"/>
      <c r="L49" s="1963" t="s">
        <v>42</v>
      </c>
      <c r="M49" s="1964"/>
      <c r="N49" s="1964"/>
      <c r="O49" s="1964"/>
      <c r="P49" s="1964"/>
      <c r="Q49" s="1964"/>
      <c r="R49" s="1964"/>
      <c r="S49" s="1964"/>
      <c r="T49" s="1964"/>
      <c r="U49" s="276"/>
      <c r="V49" s="1964" t="s">
        <v>351</v>
      </c>
      <c r="W49" s="1964"/>
      <c r="X49" s="1964"/>
      <c r="Y49" s="100"/>
    </row>
    <row r="50" spans="1:25" ht="32.1" customHeight="1">
      <c r="A50" s="2007">
        <v>17</v>
      </c>
      <c r="B50" s="2044"/>
      <c r="C50" s="2009" t="s">
        <v>150</v>
      </c>
      <c r="D50" s="57" t="s">
        <v>152</v>
      </c>
      <c r="E50" s="276"/>
      <c r="F50" s="1963" t="s">
        <v>352</v>
      </c>
      <c r="G50" s="1964"/>
      <c r="H50" s="1964"/>
      <c r="I50" s="1964"/>
      <c r="J50" s="1965"/>
      <c r="K50" s="276"/>
      <c r="L50" s="1963" t="s">
        <v>353</v>
      </c>
      <c r="M50" s="1964"/>
      <c r="N50" s="1964"/>
      <c r="O50" s="1964"/>
      <c r="P50" s="1964"/>
      <c r="Q50" s="276"/>
      <c r="R50" s="298" t="s">
        <v>354</v>
      </c>
      <c r="S50" s="302" t="s">
        <v>326</v>
      </c>
      <c r="T50" s="1976"/>
      <c r="U50" s="1976"/>
      <c r="V50" s="1976"/>
      <c r="W50" s="1976"/>
      <c r="X50" s="1976"/>
      <c r="Y50" s="303" t="s">
        <v>355</v>
      </c>
    </row>
    <row r="51" spans="1:25" ht="32.1" customHeight="1">
      <c r="A51" s="2008"/>
      <c r="B51" s="2044"/>
      <c r="C51" s="2010"/>
      <c r="D51" s="58" t="s">
        <v>151</v>
      </c>
      <c r="E51" s="276"/>
      <c r="F51" s="1963" t="s">
        <v>352</v>
      </c>
      <c r="G51" s="1964"/>
      <c r="H51" s="1964"/>
      <c r="I51" s="1964"/>
      <c r="J51" s="1965"/>
      <c r="K51" s="276"/>
      <c r="L51" s="1988" t="s">
        <v>356</v>
      </c>
      <c r="M51" s="1989"/>
      <c r="N51" s="1989"/>
      <c r="O51" s="1989"/>
      <c r="P51" s="1989"/>
      <c r="Q51" s="276"/>
      <c r="R51" s="298" t="s">
        <v>354</v>
      </c>
      <c r="S51" s="302" t="s">
        <v>326</v>
      </c>
      <c r="T51" s="1976"/>
      <c r="U51" s="1976"/>
      <c r="V51" s="1976"/>
      <c r="W51" s="1976"/>
      <c r="X51" s="1976"/>
      <c r="Y51" s="303" t="s">
        <v>355</v>
      </c>
    </row>
    <row r="52" spans="1:25" ht="32.1" customHeight="1">
      <c r="A52" s="18">
        <v>18</v>
      </c>
      <c r="B52" s="2045"/>
      <c r="C52" s="743" t="s">
        <v>766</v>
      </c>
      <c r="D52" s="235"/>
      <c r="E52" s="276"/>
      <c r="F52" s="1963" t="s">
        <v>357</v>
      </c>
      <c r="G52" s="1964"/>
      <c r="H52" s="1964"/>
      <c r="I52" s="1964"/>
      <c r="J52" s="1965"/>
      <c r="K52" s="276"/>
      <c r="L52" s="1988" t="s">
        <v>358</v>
      </c>
      <c r="M52" s="1989"/>
      <c r="N52" s="1989"/>
      <c r="O52" s="1989"/>
      <c r="P52" s="1989"/>
      <c r="Q52" s="1989"/>
      <c r="R52" s="1989"/>
      <c r="S52" s="1989"/>
      <c r="T52" s="1989"/>
      <c r="U52" s="276"/>
      <c r="V52" s="1964" t="s">
        <v>351</v>
      </c>
      <c r="W52" s="1964"/>
      <c r="X52" s="1964"/>
      <c r="Y52" s="100"/>
    </row>
    <row r="53" spans="1:25" ht="32.1" customHeight="1">
      <c r="A53" s="18">
        <v>19</v>
      </c>
      <c r="B53" s="2043" t="s">
        <v>203</v>
      </c>
      <c r="C53" s="1991" t="s">
        <v>41</v>
      </c>
      <c r="D53" s="1992"/>
      <c r="E53" s="1963" t="s">
        <v>1093</v>
      </c>
      <c r="F53" s="1964"/>
      <c r="G53" s="1964"/>
      <c r="H53" s="1964"/>
      <c r="I53" s="1964"/>
      <c r="J53" s="1964"/>
      <c r="K53" s="1964"/>
      <c r="L53" s="1964"/>
      <c r="M53" s="1964"/>
      <c r="N53" s="1964"/>
      <c r="O53" s="1964"/>
      <c r="P53" s="1964"/>
      <c r="Q53" s="1964"/>
      <c r="R53" s="1964"/>
      <c r="S53" s="1964"/>
      <c r="T53" s="1964"/>
      <c r="U53" s="1964"/>
      <c r="V53" s="1964"/>
      <c r="W53" s="1964"/>
      <c r="X53" s="1964"/>
      <c r="Y53" s="100"/>
    </row>
    <row r="54" spans="1:25" ht="32.1" customHeight="1">
      <c r="A54" s="18">
        <v>20</v>
      </c>
      <c r="B54" s="2044"/>
      <c r="C54" s="1991" t="s">
        <v>40</v>
      </c>
      <c r="D54" s="1992"/>
      <c r="E54" s="1963" t="s">
        <v>1093</v>
      </c>
      <c r="F54" s="1964"/>
      <c r="G54" s="1964"/>
      <c r="H54" s="1964"/>
      <c r="I54" s="1964"/>
      <c r="J54" s="1964"/>
      <c r="K54" s="1964"/>
      <c r="L54" s="1964"/>
      <c r="M54" s="1964"/>
      <c r="N54" s="1964"/>
      <c r="O54" s="1964"/>
      <c r="P54" s="1964"/>
      <c r="Q54" s="1964"/>
      <c r="R54" s="1964"/>
      <c r="S54" s="1964"/>
      <c r="T54" s="1964"/>
      <c r="U54" s="1964"/>
      <c r="V54" s="1964"/>
      <c r="W54" s="1964"/>
      <c r="X54" s="1964"/>
      <c r="Y54" s="100"/>
    </row>
    <row r="55" spans="1:25" ht="32.1" customHeight="1">
      <c r="A55" s="2007">
        <v>21</v>
      </c>
      <c r="B55" s="2044"/>
      <c r="C55" s="2009" t="s">
        <v>165</v>
      </c>
      <c r="D55" s="92" t="s">
        <v>776</v>
      </c>
      <c r="E55" s="276"/>
      <c r="F55" s="1989" t="s">
        <v>360</v>
      </c>
      <c r="G55" s="1989"/>
      <c r="H55" s="1989"/>
      <c r="I55" s="1989"/>
      <c r="J55" s="1989"/>
      <c r="K55" s="1989"/>
      <c r="L55" s="1989"/>
      <c r="M55" s="1989"/>
      <c r="N55" s="1989"/>
      <c r="O55" s="1989"/>
      <c r="P55" s="1989"/>
      <c r="Q55" s="1989"/>
      <c r="R55" s="1989"/>
      <c r="S55" s="1989"/>
      <c r="T55" s="1989"/>
      <c r="U55" s="1989"/>
      <c r="V55" s="1989"/>
      <c r="W55" s="1989"/>
      <c r="X55" s="1989"/>
      <c r="Y55" s="304"/>
    </row>
    <row r="56" spans="1:25" ht="32.1" customHeight="1">
      <c r="A56" s="2030"/>
      <c r="B56" s="2044"/>
      <c r="C56" s="2091"/>
      <c r="D56" s="754" t="s">
        <v>359</v>
      </c>
      <c r="E56" s="276"/>
      <c r="F56" s="1989" t="s">
        <v>775</v>
      </c>
      <c r="G56" s="1989"/>
      <c r="H56" s="1989"/>
      <c r="I56" s="1989"/>
      <c r="J56" s="1989"/>
      <c r="K56" s="1989"/>
      <c r="L56" s="1989"/>
      <c r="M56" s="1989"/>
      <c r="N56" s="1989"/>
      <c r="O56" s="1989"/>
      <c r="P56" s="1989"/>
      <c r="Q56" s="1989"/>
      <c r="R56" s="1989"/>
      <c r="S56" s="1989"/>
      <c r="T56" s="1989"/>
      <c r="U56" s="1989"/>
      <c r="V56" s="1989"/>
      <c r="W56" s="1989"/>
      <c r="X56" s="1989"/>
      <c r="Y56" s="304"/>
    </row>
    <row r="57" spans="1:25" ht="67.5" customHeight="1">
      <c r="A57" s="2008"/>
      <c r="B57" s="2044"/>
      <c r="C57" s="2010"/>
      <c r="D57" s="91" t="s">
        <v>166</v>
      </c>
      <c r="E57" s="276"/>
      <c r="F57" s="1989" t="s">
        <v>1530</v>
      </c>
      <c r="G57" s="1989"/>
      <c r="H57" s="1989"/>
      <c r="I57" s="1989"/>
      <c r="J57" s="1989"/>
      <c r="K57" s="1989"/>
      <c r="L57" s="1989"/>
      <c r="M57" s="1989"/>
      <c r="N57" s="1989"/>
      <c r="O57" s="1989"/>
      <c r="P57" s="1989"/>
      <c r="Q57" s="1989"/>
      <c r="R57" s="1989"/>
      <c r="S57" s="1989"/>
      <c r="T57" s="1989"/>
      <c r="U57" s="1989"/>
      <c r="V57" s="1989"/>
      <c r="W57" s="1989"/>
      <c r="X57" s="1989"/>
      <c r="Y57" s="304"/>
    </row>
    <row r="58" spans="1:25" s="1616" customFormat="1" ht="76.5" customHeight="1">
      <c r="A58" s="1697">
        <v>22</v>
      </c>
      <c r="B58" s="2044"/>
      <c r="C58" s="2094" t="s">
        <v>1531</v>
      </c>
      <c r="D58" s="2095"/>
      <c r="E58" s="1614"/>
      <c r="F58" s="2096" t="s">
        <v>1532</v>
      </c>
      <c r="G58" s="2097"/>
      <c r="H58" s="2097"/>
      <c r="I58" s="2097"/>
      <c r="J58" s="2097"/>
      <c r="K58" s="2097"/>
      <c r="L58" s="2097"/>
      <c r="M58" s="2097"/>
      <c r="N58" s="2097"/>
      <c r="O58" s="2097"/>
      <c r="P58" s="2097"/>
      <c r="Q58" s="2097"/>
      <c r="R58" s="2097"/>
      <c r="S58" s="2097"/>
      <c r="T58" s="2097"/>
      <c r="U58" s="2097"/>
      <c r="V58" s="2097"/>
      <c r="W58" s="2097"/>
      <c r="X58" s="2097"/>
      <c r="Y58" s="1694"/>
    </row>
    <row r="59" spans="1:25" ht="32.1" customHeight="1">
      <c r="A59" s="1701">
        <v>23</v>
      </c>
      <c r="B59" s="2044"/>
      <c r="C59" s="236" t="s">
        <v>361</v>
      </c>
      <c r="D59" s="92"/>
      <c r="E59" s="276"/>
      <c r="F59" s="1989" t="s">
        <v>362</v>
      </c>
      <c r="G59" s="1989"/>
      <c r="H59" s="1989"/>
      <c r="I59" s="1989"/>
      <c r="J59" s="1989"/>
      <c r="K59" s="1989"/>
      <c r="L59" s="1989"/>
      <c r="M59" s="1989"/>
      <c r="N59" s="1989"/>
      <c r="O59" s="1989"/>
      <c r="P59" s="1989"/>
      <c r="Q59" s="1989"/>
      <c r="R59" s="1989"/>
      <c r="S59" s="1989"/>
      <c r="T59" s="1989"/>
      <c r="U59" s="1989"/>
      <c r="V59" s="1989"/>
      <c r="W59" s="1989"/>
      <c r="X59" s="1989"/>
      <c r="Y59" s="304"/>
    </row>
    <row r="60" spans="1:25" ht="31.5" customHeight="1">
      <c r="A60" s="2089">
        <v>24</v>
      </c>
      <c r="B60" s="2044"/>
      <c r="C60" s="1983" t="s">
        <v>191</v>
      </c>
      <c r="D60" s="233" t="s">
        <v>156</v>
      </c>
      <c r="E60" s="276"/>
      <c r="F60" s="1963" t="s">
        <v>348</v>
      </c>
      <c r="G60" s="1964"/>
      <c r="H60" s="1964"/>
      <c r="I60" s="1964"/>
      <c r="J60" s="1965"/>
      <c r="K60" s="276"/>
      <c r="L60" s="1963" t="s">
        <v>342</v>
      </c>
      <c r="M60" s="1964"/>
      <c r="N60" s="1964"/>
      <c r="O60" s="1964"/>
      <c r="P60" s="1964"/>
      <c r="Q60" s="1964"/>
      <c r="R60" s="1964"/>
      <c r="S60" s="1964"/>
      <c r="T60" s="1964"/>
      <c r="U60" s="1964"/>
      <c r="V60" s="1964"/>
      <c r="W60" s="1964"/>
      <c r="X60" s="1964"/>
      <c r="Y60" s="100"/>
    </row>
    <row r="61" spans="1:25" ht="32.25" customHeight="1">
      <c r="A61" s="2090"/>
      <c r="B61" s="2044"/>
      <c r="C61" s="1984"/>
      <c r="D61" s="233" t="s">
        <v>157</v>
      </c>
      <c r="E61" s="276"/>
      <c r="F61" s="165" t="s">
        <v>363</v>
      </c>
      <c r="G61" s="266"/>
      <c r="H61" s="266"/>
      <c r="I61" s="266"/>
      <c r="J61" s="266"/>
      <c r="K61" s="266"/>
      <c r="L61" s="266"/>
      <c r="M61" s="266"/>
      <c r="N61" s="266"/>
      <c r="O61" s="266"/>
      <c r="P61" s="266"/>
      <c r="Q61" s="266"/>
      <c r="R61" s="266"/>
      <c r="S61" s="266"/>
      <c r="T61" s="266"/>
      <c r="U61" s="189"/>
      <c r="V61" s="189"/>
      <c r="W61" s="189"/>
      <c r="X61" s="189"/>
      <c r="Y61" s="305"/>
    </row>
    <row r="62" spans="1:25" ht="32.1" customHeight="1">
      <c r="A62" s="1700">
        <v>25</v>
      </c>
      <c r="B62" s="2044"/>
      <c r="C62" s="1991" t="s">
        <v>39</v>
      </c>
      <c r="D62" s="1992"/>
      <c r="E62" s="1960" t="s">
        <v>38</v>
      </c>
      <c r="F62" s="1961"/>
      <c r="G62" s="1961"/>
      <c r="H62" s="276"/>
      <c r="I62" s="1963" t="s">
        <v>364</v>
      </c>
      <c r="J62" s="1964"/>
      <c r="K62" s="276"/>
      <c r="L62" s="1963" t="s">
        <v>365</v>
      </c>
      <c r="M62" s="1965"/>
      <c r="N62" s="1963" t="s">
        <v>37</v>
      </c>
      <c r="O62" s="1964"/>
      <c r="P62" s="1964"/>
      <c r="Q62" s="276"/>
      <c r="R62" s="1963" t="s">
        <v>364</v>
      </c>
      <c r="S62" s="1964"/>
      <c r="T62" s="1990"/>
      <c r="U62" s="276"/>
      <c r="V62" s="1963" t="s">
        <v>365</v>
      </c>
      <c r="W62" s="1964"/>
      <c r="X62" s="1964"/>
      <c r="Y62" s="100"/>
    </row>
    <row r="63" spans="1:25" ht="32.1" customHeight="1">
      <c r="A63" s="1699">
        <v>26</v>
      </c>
      <c r="B63" s="2044"/>
      <c r="C63" s="242" t="s">
        <v>161</v>
      </c>
      <c r="D63" s="237"/>
      <c r="E63" s="276"/>
      <c r="F63" s="1960" t="s">
        <v>366</v>
      </c>
      <c r="G63" s="1961"/>
      <c r="H63" s="1961"/>
      <c r="I63" s="1961"/>
      <c r="J63" s="1961"/>
      <c r="K63" s="276"/>
      <c r="L63" s="1963" t="s">
        <v>162</v>
      </c>
      <c r="M63" s="1964"/>
      <c r="N63" s="1964"/>
      <c r="O63" s="1964"/>
      <c r="P63" s="1965"/>
      <c r="Q63" s="276"/>
      <c r="R63" s="298" t="s">
        <v>354</v>
      </c>
      <c r="S63" s="302" t="s">
        <v>326</v>
      </c>
      <c r="T63" s="1976"/>
      <c r="U63" s="1976"/>
      <c r="V63" s="1976"/>
      <c r="W63" s="1976"/>
      <c r="X63" s="1976"/>
      <c r="Y63" s="303" t="s">
        <v>355</v>
      </c>
    </row>
    <row r="64" spans="1:25" ht="32.1" customHeight="1">
      <c r="A64" s="1699">
        <v>27</v>
      </c>
      <c r="B64" s="2044"/>
      <c r="C64" s="242" t="s">
        <v>211</v>
      </c>
      <c r="D64" s="237"/>
      <c r="E64" s="276"/>
      <c r="F64" s="1960" t="s">
        <v>742</v>
      </c>
      <c r="G64" s="1961"/>
      <c r="H64" s="1961"/>
      <c r="I64" s="1961"/>
      <c r="J64" s="1961"/>
      <c r="K64" s="1961"/>
      <c r="L64" s="1961"/>
      <c r="M64" s="1961"/>
      <c r="N64" s="1961"/>
      <c r="O64" s="1961"/>
      <c r="P64" s="1962"/>
      <c r="Q64" s="276"/>
      <c r="R64" s="298" t="s">
        <v>354</v>
      </c>
      <c r="S64" s="302" t="s">
        <v>326</v>
      </c>
      <c r="T64" s="1976"/>
      <c r="U64" s="1976"/>
      <c r="V64" s="1976"/>
      <c r="W64" s="1976"/>
      <c r="X64" s="1976"/>
      <c r="Y64" s="303" t="s">
        <v>355</v>
      </c>
    </row>
    <row r="65" spans="1:25" ht="32.1" customHeight="1">
      <c r="A65" s="1698">
        <v>28</v>
      </c>
      <c r="B65" s="2044"/>
      <c r="C65" s="1985" t="s">
        <v>730</v>
      </c>
      <c r="D65" s="1986"/>
      <c r="E65" s="276"/>
      <c r="F65" s="1988" t="s">
        <v>731</v>
      </c>
      <c r="G65" s="1964"/>
      <c r="H65" s="1964"/>
      <c r="I65" s="1964"/>
      <c r="J65" s="1964"/>
      <c r="K65" s="1964"/>
      <c r="L65" s="1964"/>
      <c r="M65" s="1964"/>
      <c r="N65" s="1964"/>
      <c r="O65" s="1964"/>
      <c r="P65" s="1964"/>
      <c r="Q65" s="1964"/>
      <c r="R65" s="1964"/>
      <c r="S65" s="1964"/>
      <c r="T65" s="1965"/>
      <c r="U65" s="276"/>
      <c r="V65" s="1963" t="s">
        <v>367</v>
      </c>
      <c r="W65" s="1964"/>
      <c r="X65" s="1964"/>
      <c r="Y65" s="100"/>
    </row>
    <row r="66" spans="1:25" ht="32.1" customHeight="1">
      <c r="A66" s="1698">
        <v>29</v>
      </c>
      <c r="B66" s="2045"/>
      <c r="C66" s="2092" t="s">
        <v>777</v>
      </c>
      <c r="D66" s="2093"/>
      <c r="E66" s="276"/>
      <c r="F66" s="1963" t="s">
        <v>778</v>
      </c>
      <c r="G66" s="1964"/>
      <c r="H66" s="1964"/>
      <c r="I66" s="1964"/>
      <c r="J66" s="1965"/>
      <c r="K66" s="276"/>
      <c r="L66" s="1963" t="s">
        <v>351</v>
      </c>
      <c r="M66" s="1964"/>
      <c r="N66" s="1964"/>
      <c r="O66" s="1964"/>
      <c r="P66" s="1964"/>
      <c r="Q66" s="1964"/>
      <c r="R66" s="1964"/>
      <c r="S66" s="1964"/>
      <c r="T66" s="1964"/>
      <c r="U66" s="1964"/>
      <c r="V66" s="1964"/>
      <c r="W66" s="1964"/>
      <c r="X66" s="1964"/>
      <c r="Y66" s="753"/>
    </row>
    <row r="67" spans="1:25" s="1068" customFormat="1" ht="57" customHeight="1">
      <c r="A67" s="1951">
        <v>30</v>
      </c>
      <c r="B67" s="1613"/>
      <c r="C67" s="1953" t="s">
        <v>1327</v>
      </c>
      <c r="D67" s="1954"/>
      <c r="E67" s="1614"/>
      <c r="F67" s="1957" t="s">
        <v>1163</v>
      </c>
      <c r="G67" s="1958"/>
      <c r="H67" s="1958"/>
      <c r="I67" s="1958"/>
      <c r="J67" s="1958"/>
      <c r="K67" s="1958"/>
      <c r="L67" s="1958"/>
      <c r="M67" s="1958"/>
      <c r="N67" s="1958"/>
      <c r="O67" s="1958"/>
      <c r="P67" s="1958"/>
      <c r="Q67" s="1958"/>
      <c r="R67" s="1958"/>
      <c r="S67" s="1958"/>
      <c r="T67" s="1959"/>
      <c r="U67" s="1614"/>
      <c r="V67" s="1615" t="s">
        <v>1164</v>
      </c>
      <c r="W67" s="1615"/>
      <c r="X67" s="1615"/>
      <c r="Y67" s="1339"/>
    </row>
    <row r="68" spans="1:25" s="1068" customFormat="1" ht="44.45" customHeight="1">
      <c r="A68" s="1952"/>
      <c r="B68" s="1613"/>
      <c r="C68" s="1955"/>
      <c r="D68" s="1956"/>
      <c r="E68" s="1614"/>
      <c r="F68" s="1957" t="s">
        <v>1234</v>
      </c>
      <c r="G68" s="1958"/>
      <c r="H68" s="1958"/>
      <c r="I68" s="1958"/>
      <c r="J68" s="1958"/>
      <c r="K68" s="1958"/>
      <c r="L68" s="1958"/>
      <c r="M68" s="1958"/>
      <c r="N68" s="1958"/>
      <c r="O68" s="1958"/>
      <c r="P68" s="1958"/>
      <c r="Q68" s="1958"/>
      <c r="R68" s="1958"/>
      <c r="S68" s="1958"/>
      <c r="T68" s="1959"/>
      <c r="U68" s="1614"/>
      <c r="V68" s="1615" t="s">
        <v>342</v>
      </c>
      <c r="W68" s="1616"/>
      <c r="X68" s="1615"/>
      <c r="Y68" s="1339"/>
    </row>
    <row r="69" spans="1:25" ht="31.5" customHeight="1">
      <c r="A69" s="2098">
        <v>31</v>
      </c>
      <c r="B69" s="2099" t="s">
        <v>36</v>
      </c>
      <c r="C69" s="1977" t="s">
        <v>35</v>
      </c>
      <c r="D69" s="1978"/>
      <c r="E69" s="276"/>
      <c r="F69" s="1963" t="s">
        <v>931</v>
      </c>
      <c r="G69" s="1964"/>
      <c r="H69" s="1964"/>
      <c r="I69" s="1964"/>
      <c r="J69" s="1964"/>
      <c r="K69" s="1964"/>
      <c r="L69" s="1964"/>
      <c r="M69" s="1964"/>
      <c r="N69" s="1964"/>
      <c r="O69" s="1964"/>
      <c r="P69" s="1964"/>
      <c r="Q69" s="1964"/>
      <c r="R69" s="1964"/>
      <c r="S69" s="1964"/>
      <c r="T69" s="1964"/>
      <c r="U69" s="1964"/>
      <c r="V69" s="1964"/>
      <c r="W69" s="1964"/>
      <c r="X69" s="1964"/>
      <c r="Y69" s="100"/>
    </row>
    <row r="70" spans="1:25" ht="31.5" customHeight="1">
      <c r="A70" s="2098"/>
      <c r="B70" s="2100"/>
      <c r="C70" s="1979"/>
      <c r="D70" s="1980"/>
      <c r="E70" s="276"/>
      <c r="F70" s="1963" t="s">
        <v>932</v>
      </c>
      <c r="G70" s="1964"/>
      <c r="H70" s="1964"/>
      <c r="I70" s="1964"/>
      <c r="J70" s="1964"/>
      <c r="K70" s="1964"/>
      <c r="L70" s="1964"/>
      <c r="M70" s="1964"/>
      <c r="N70" s="1964"/>
      <c r="O70" s="1964"/>
      <c r="P70" s="1964"/>
      <c r="Q70" s="1964"/>
      <c r="R70" s="1964"/>
      <c r="S70" s="1964"/>
      <c r="T70" s="1964"/>
      <c r="U70" s="1964"/>
      <c r="V70" s="1964"/>
      <c r="W70" s="1964"/>
      <c r="X70" s="1964"/>
      <c r="Y70" s="100"/>
    </row>
    <row r="71" spans="1:25" ht="31.5" customHeight="1">
      <c r="A71" s="2098"/>
      <c r="B71" s="2100"/>
      <c r="C71" s="1979"/>
      <c r="D71" s="1980"/>
      <c r="E71" s="276"/>
      <c r="F71" s="1963" t="s">
        <v>933</v>
      </c>
      <c r="G71" s="1964"/>
      <c r="H71" s="1964"/>
      <c r="I71" s="1964"/>
      <c r="J71" s="1964"/>
      <c r="K71" s="1964"/>
      <c r="L71" s="1964"/>
      <c r="M71" s="1964"/>
      <c r="N71" s="1964"/>
      <c r="O71" s="1964"/>
      <c r="P71" s="1964"/>
      <c r="Q71" s="1964"/>
      <c r="R71" s="1964"/>
      <c r="S71" s="1964"/>
      <c r="T71" s="1964"/>
      <c r="U71" s="1964"/>
      <c r="V71" s="1964"/>
      <c r="W71" s="1964"/>
      <c r="X71" s="1964"/>
      <c r="Y71" s="100"/>
    </row>
    <row r="72" spans="1:25" ht="31.5" customHeight="1">
      <c r="A72" s="2098"/>
      <c r="B72" s="2100"/>
      <c r="C72" s="1979"/>
      <c r="D72" s="1980"/>
      <c r="E72" s="276"/>
      <c r="F72" s="1963" t="s">
        <v>934</v>
      </c>
      <c r="G72" s="1964"/>
      <c r="H72" s="1964"/>
      <c r="I72" s="1964"/>
      <c r="J72" s="1964"/>
      <c r="K72" s="1964"/>
      <c r="L72" s="1964"/>
      <c r="M72" s="1964"/>
      <c r="N72" s="1964"/>
      <c r="O72" s="1964"/>
      <c r="P72" s="1964"/>
      <c r="Q72" s="1964"/>
      <c r="R72" s="1964"/>
      <c r="S72" s="1964"/>
      <c r="T72" s="1964"/>
      <c r="U72" s="1964"/>
      <c r="V72" s="1964"/>
      <c r="W72" s="1964"/>
      <c r="X72" s="1964"/>
      <c r="Y72" s="100"/>
    </row>
    <row r="73" spans="1:25" ht="32.1" customHeight="1">
      <c r="A73" s="2098"/>
      <c r="B73" s="2100"/>
      <c r="C73" s="1979"/>
      <c r="D73" s="1980"/>
      <c r="E73" s="276"/>
      <c r="F73" s="1963" t="s">
        <v>935</v>
      </c>
      <c r="G73" s="1964"/>
      <c r="H73" s="1964"/>
      <c r="I73" s="1964"/>
      <c r="J73" s="1964"/>
      <c r="K73" s="1964"/>
      <c r="L73" s="1964"/>
      <c r="M73" s="1964"/>
      <c r="N73" s="1964"/>
      <c r="O73" s="1964"/>
      <c r="P73" s="1964"/>
      <c r="Q73" s="1964"/>
      <c r="R73" s="1964"/>
      <c r="S73" s="1964"/>
      <c r="T73" s="1964"/>
      <c r="U73" s="1964"/>
      <c r="V73" s="1964"/>
      <c r="W73" s="1964"/>
      <c r="X73" s="1964"/>
      <c r="Y73" s="100"/>
    </row>
    <row r="74" spans="1:25" ht="32.1" customHeight="1">
      <c r="A74" s="2098"/>
      <c r="B74" s="2100"/>
      <c r="C74" s="1979"/>
      <c r="D74" s="1980"/>
      <c r="E74" s="276"/>
      <c r="F74" s="1963" t="s">
        <v>966</v>
      </c>
      <c r="G74" s="1964"/>
      <c r="H74" s="1964"/>
      <c r="I74" s="1964"/>
      <c r="J74" s="1964"/>
      <c r="K74" s="1964"/>
      <c r="L74" s="1964"/>
      <c r="M74" s="1964"/>
      <c r="N74" s="1964"/>
      <c r="O74" s="1964"/>
      <c r="P74" s="1964"/>
      <c r="Q74" s="1964"/>
      <c r="R74" s="1964"/>
      <c r="S74" s="1964"/>
      <c r="T74" s="1964"/>
      <c r="U74" s="1964"/>
      <c r="V74" s="1964"/>
      <c r="W74" s="1964"/>
      <c r="X74" s="1964"/>
      <c r="Y74" s="100"/>
    </row>
    <row r="75" spans="1:25" ht="32.1" customHeight="1">
      <c r="A75" s="2098"/>
      <c r="B75" s="2100"/>
      <c r="C75" s="1979"/>
      <c r="D75" s="1980"/>
      <c r="E75" s="276"/>
      <c r="F75" s="1963" t="s">
        <v>368</v>
      </c>
      <c r="G75" s="1964"/>
      <c r="H75" s="1964"/>
      <c r="I75" s="1964"/>
      <c r="J75" s="1964"/>
      <c r="K75" s="1964"/>
      <c r="L75" s="1964"/>
      <c r="M75" s="1964"/>
      <c r="N75" s="1964"/>
      <c r="O75" s="1964"/>
      <c r="P75" s="1964"/>
      <c r="Q75" s="1964"/>
      <c r="R75" s="1964"/>
      <c r="S75" s="1964"/>
      <c r="T75" s="1964"/>
      <c r="U75" s="1964"/>
      <c r="V75" s="1964"/>
      <c r="W75" s="1964"/>
      <c r="X75" s="1964"/>
      <c r="Y75" s="100"/>
    </row>
    <row r="76" spans="1:25" ht="32.1" customHeight="1">
      <c r="A76" s="2098"/>
      <c r="B76" s="2100"/>
      <c r="C76" s="1981"/>
      <c r="D76" s="1982"/>
      <c r="E76" s="276"/>
      <c r="F76" s="1963" t="s">
        <v>967</v>
      </c>
      <c r="G76" s="1964"/>
      <c r="H76" s="1964"/>
      <c r="I76" s="1964"/>
      <c r="J76" s="1964"/>
      <c r="K76" s="1964"/>
      <c r="L76" s="1964"/>
      <c r="M76" s="1964"/>
      <c r="N76" s="1964"/>
      <c r="O76" s="1964"/>
      <c r="P76" s="1964"/>
      <c r="Q76" s="1964"/>
      <c r="R76" s="1964"/>
      <c r="S76" s="1964"/>
      <c r="T76" s="1964"/>
      <c r="U76" s="1964"/>
      <c r="V76" s="1964"/>
      <c r="W76" s="1964"/>
      <c r="X76" s="1964"/>
      <c r="Y76" s="100"/>
    </row>
    <row r="77" spans="1:25" ht="32.1" customHeight="1">
      <c r="A77" s="2098"/>
      <c r="B77" s="2100"/>
      <c r="C77" s="1983" t="s">
        <v>779</v>
      </c>
      <c r="D77" s="2039"/>
      <c r="E77" s="276"/>
      <c r="F77" s="1963" t="s">
        <v>780</v>
      </c>
      <c r="G77" s="1964"/>
      <c r="H77" s="1964"/>
      <c r="I77" s="1964"/>
      <c r="J77" s="1964"/>
      <c r="K77" s="1964"/>
      <c r="L77" s="1964"/>
      <c r="M77" s="1964"/>
      <c r="N77" s="1964"/>
      <c r="O77" s="1964"/>
      <c r="P77" s="1964"/>
      <c r="Q77" s="1964"/>
      <c r="R77" s="1964"/>
      <c r="S77" s="1964"/>
      <c r="T77" s="1964"/>
      <c r="U77" s="1964"/>
      <c r="V77" s="1964"/>
      <c r="W77" s="1964"/>
      <c r="X77" s="1964"/>
      <c r="Y77" s="291"/>
    </row>
    <row r="78" spans="1:25" ht="32.1" customHeight="1">
      <c r="A78" s="2098"/>
      <c r="B78" s="2100"/>
      <c r="C78" s="1979"/>
      <c r="D78" s="2046"/>
      <c r="E78" s="276"/>
      <c r="F78" s="1963" t="s">
        <v>781</v>
      </c>
      <c r="G78" s="1964"/>
      <c r="H78" s="1964"/>
      <c r="I78" s="1964"/>
      <c r="J78" s="1964"/>
      <c r="K78" s="1964"/>
      <c r="L78" s="1964"/>
      <c r="M78" s="1964"/>
      <c r="N78" s="1964"/>
      <c r="O78" s="1964"/>
      <c r="P78" s="1964"/>
      <c r="Q78" s="1964"/>
      <c r="R78" s="1964"/>
      <c r="S78" s="1964"/>
      <c r="T78" s="1964"/>
      <c r="U78" s="1964"/>
      <c r="V78" s="1964"/>
      <c r="W78" s="1964"/>
      <c r="X78" s="1964"/>
      <c r="Y78" s="291"/>
    </row>
    <row r="79" spans="1:25" ht="32.1" customHeight="1">
      <c r="A79" s="2098"/>
      <c r="B79" s="2100"/>
      <c r="C79" s="1979"/>
      <c r="D79" s="2046"/>
      <c r="E79" s="276"/>
      <c r="F79" s="921" t="s">
        <v>968</v>
      </c>
      <c r="G79" s="922"/>
      <c r="H79" s="922"/>
      <c r="I79" s="922"/>
      <c r="J79" s="922"/>
      <c r="K79" s="922"/>
      <c r="L79" s="922"/>
      <c r="M79" s="922"/>
      <c r="N79" s="922"/>
      <c r="O79" s="922"/>
      <c r="P79" s="922"/>
      <c r="Q79" s="922"/>
      <c r="R79" s="922"/>
      <c r="S79" s="922"/>
      <c r="T79" s="922"/>
      <c r="U79" s="922"/>
      <c r="V79" s="922"/>
      <c r="W79" s="922"/>
      <c r="X79" s="922"/>
      <c r="Y79" s="291"/>
    </row>
    <row r="80" spans="1:25" ht="32.1" customHeight="1">
      <c r="A80" s="2098"/>
      <c r="B80" s="2100"/>
      <c r="C80" s="1979"/>
      <c r="D80" s="2046"/>
      <c r="E80" s="276"/>
      <c r="F80" s="921" t="s">
        <v>782</v>
      </c>
      <c r="G80" s="922"/>
      <c r="H80" s="922"/>
      <c r="I80" s="922"/>
      <c r="J80" s="922"/>
      <c r="K80" s="922"/>
      <c r="L80" s="922"/>
      <c r="M80" s="922"/>
      <c r="N80" s="922"/>
      <c r="O80" s="922"/>
      <c r="P80" s="922"/>
      <c r="Q80" s="922"/>
      <c r="R80" s="922"/>
      <c r="S80" s="922"/>
      <c r="T80" s="922"/>
      <c r="U80" s="922"/>
      <c r="V80" s="922"/>
      <c r="W80" s="922"/>
      <c r="X80" s="922"/>
      <c r="Y80" s="291"/>
    </row>
    <row r="81" spans="1:26" ht="32.1" customHeight="1">
      <c r="A81" s="2098"/>
      <c r="B81" s="2100"/>
      <c r="C81" s="1979"/>
      <c r="D81" s="2046"/>
      <c r="E81" s="276"/>
      <c r="F81" s="921" t="s">
        <v>783</v>
      </c>
      <c r="G81" s="922"/>
      <c r="H81" s="922"/>
      <c r="I81" s="922"/>
      <c r="J81" s="922"/>
      <c r="K81" s="922"/>
      <c r="L81" s="922"/>
      <c r="M81" s="922"/>
      <c r="N81" s="922"/>
      <c r="O81" s="922"/>
      <c r="P81" s="922"/>
      <c r="Q81" s="922"/>
      <c r="R81" s="922"/>
      <c r="S81" s="922"/>
      <c r="T81" s="922"/>
      <c r="U81" s="922"/>
      <c r="V81" s="922"/>
      <c r="W81" s="922"/>
      <c r="X81" s="922"/>
      <c r="Y81" s="918"/>
    </row>
    <row r="82" spans="1:26" ht="32.1" customHeight="1">
      <c r="A82" s="2098"/>
      <c r="B82" s="2100"/>
      <c r="C82" s="2040"/>
      <c r="D82" s="2041"/>
      <c r="E82" s="276"/>
      <c r="F82" s="1963" t="s">
        <v>969</v>
      </c>
      <c r="G82" s="1964"/>
      <c r="H82" s="1964"/>
      <c r="I82" s="1964"/>
      <c r="J82" s="1964"/>
      <c r="K82" s="1964"/>
      <c r="L82" s="1964"/>
      <c r="M82" s="1964"/>
      <c r="N82" s="1964"/>
      <c r="O82" s="1964"/>
      <c r="P82" s="1964"/>
      <c r="Q82" s="1964"/>
      <c r="R82" s="1964"/>
      <c r="S82" s="1964"/>
      <c r="T82" s="1964"/>
      <c r="U82" s="1964"/>
      <c r="V82" s="1964"/>
      <c r="W82" s="1964"/>
      <c r="X82" s="1964"/>
      <c r="Y82" s="919"/>
    </row>
    <row r="83" spans="1:26" s="1068" customFormat="1" ht="32.1" customHeight="1">
      <c r="A83" s="2098"/>
      <c r="B83" s="2100"/>
      <c r="C83" s="2102" t="s">
        <v>1456</v>
      </c>
      <c r="D83" s="2104" t="s">
        <v>1457</v>
      </c>
      <c r="E83" s="1617"/>
      <c r="F83" s="2107" t="s">
        <v>1458</v>
      </c>
      <c r="G83" s="2108"/>
      <c r="H83" s="2108"/>
      <c r="I83" s="2108"/>
      <c r="J83" s="2108"/>
      <c r="K83" s="2108"/>
      <c r="L83" s="2108"/>
      <c r="M83" s="2108"/>
      <c r="N83" s="2108"/>
      <c r="O83" s="2108"/>
      <c r="P83" s="2108"/>
      <c r="Q83" s="2108"/>
      <c r="R83" s="2108"/>
      <c r="S83" s="2108"/>
      <c r="T83" s="2108"/>
      <c r="U83" s="2108"/>
      <c r="V83" s="2108"/>
      <c r="W83" s="2108"/>
      <c r="X83" s="2108"/>
      <c r="Y83" s="1618"/>
    </row>
    <row r="84" spans="1:26" s="1068" customFormat="1" ht="32.1" customHeight="1">
      <c r="A84" s="2098"/>
      <c r="B84" s="2100"/>
      <c r="C84" s="2103"/>
      <c r="D84" s="2105"/>
      <c r="E84" s="1617"/>
      <c r="F84" s="2109" t="s">
        <v>1459</v>
      </c>
      <c r="G84" s="2110"/>
      <c r="H84" s="2110"/>
      <c r="I84" s="2110"/>
      <c r="J84" s="2110"/>
      <c r="K84" s="2110"/>
      <c r="L84" s="2110"/>
      <c r="M84" s="2110"/>
      <c r="N84" s="2110"/>
      <c r="O84" s="2110"/>
      <c r="P84" s="2110"/>
      <c r="Q84" s="2110"/>
      <c r="R84" s="2110"/>
      <c r="S84" s="2110"/>
      <c r="T84" s="2110"/>
      <c r="U84" s="2110"/>
      <c r="V84" s="2110"/>
      <c r="W84" s="2110"/>
      <c r="X84" s="2110"/>
      <c r="Y84" s="2111"/>
    </row>
    <row r="85" spans="1:26" s="1068" customFormat="1" ht="32.1" customHeight="1">
      <c r="A85" s="2098"/>
      <c r="B85" s="2100"/>
      <c r="C85" s="2103"/>
      <c r="D85" s="2106"/>
      <c r="E85" s="1617"/>
      <c r="F85" s="2112" t="s">
        <v>1460</v>
      </c>
      <c r="G85" s="2113"/>
      <c r="H85" s="2113"/>
      <c r="I85" s="2113"/>
      <c r="J85" s="2113"/>
      <c r="K85" s="2113"/>
      <c r="L85" s="2113"/>
      <c r="M85" s="2113"/>
      <c r="N85" s="2113"/>
      <c r="O85" s="2113"/>
      <c r="P85" s="2113"/>
      <c r="Q85" s="2113"/>
      <c r="R85" s="2113"/>
      <c r="S85" s="2113"/>
      <c r="T85" s="2113"/>
      <c r="U85" s="2113"/>
      <c r="V85" s="2113"/>
      <c r="W85" s="2113"/>
      <c r="X85" s="2113"/>
      <c r="Y85" s="1618"/>
    </row>
    <row r="86" spans="1:26" s="1068" customFormat="1" ht="32.1" customHeight="1">
      <c r="A86" s="2098"/>
      <c r="B86" s="2100"/>
      <c r="C86" s="2103"/>
      <c r="D86" s="1619" t="s">
        <v>1461</v>
      </c>
      <c r="E86" s="1617"/>
      <c r="F86" s="2107" t="s">
        <v>1462</v>
      </c>
      <c r="G86" s="2108"/>
      <c r="H86" s="2108"/>
      <c r="I86" s="2108"/>
      <c r="J86" s="2108"/>
      <c r="K86" s="2108"/>
      <c r="L86" s="2108"/>
      <c r="M86" s="2108"/>
      <c r="N86" s="2108"/>
      <c r="O86" s="2108"/>
      <c r="P86" s="2108"/>
      <c r="Q86" s="2108"/>
      <c r="R86" s="2108"/>
      <c r="S86" s="2108"/>
      <c r="T86" s="2108"/>
      <c r="U86" s="2108"/>
      <c r="V86" s="2108"/>
      <c r="W86" s="2108"/>
      <c r="X86" s="2108"/>
      <c r="Y86" s="1618"/>
    </row>
    <row r="87" spans="1:26" s="1068" customFormat="1" ht="32.1" customHeight="1">
      <c r="A87" s="2098"/>
      <c r="B87" s="2100"/>
      <c r="C87" s="2103"/>
      <c r="D87" s="2114" t="s">
        <v>1463</v>
      </c>
      <c r="E87" s="1617"/>
      <c r="F87" s="2117" t="s">
        <v>1464</v>
      </c>
      <c r="G87" s="2118"/>
      <c r="H87" s="2118"/>
      <c r="I87" s="2118"/>
      <c r="J87" s="2118"/>
      <c r="K87" s="2118"/>
      <c r="L87" s="2118"/>
      <c r="M87" s="2118"/>
      <c r="N87" s="2118"/>
      <c r="O87" s="2118"/>
      <c r="P87" s="2118"/>
      <c r="Q87" s="1620"/>
      <c r="R87" s="2117" t="s">
        <v>1465</v>
      </c>
      <c r="S87" s="2118"/>
      <c r="T87" s="2118"/>
      <c r="U87" s="2118"/>
      <c r="V87" s="2118"/>
      <c r="W87" s="2118"/>
      <c r="X87" s="2118"/>
      <c r="Y87" s="1618"/>
    </row>
    <row r="88" spans="1:26" s="1068" customFormat="1" ht="32.1" customHeight="1">
      <c r="A88" s="2098"/>
      <c r="B88" s="2100"/>
      <c r="C88" s="2103"/>
      <c r="D88" s="2115"/>
      <c r="E88" s="2119" t="s">
        <v>345</v>
      </c>
      <c r="F88" s="2120"/>
      <c r="G88" s="2120"/>
      <c r="H88" s="2120"/>
      <c r="I88" s="2120"/>
      <c r="J88" s="2120"/>
      <c r="K88" s="2120"/>
      <c r="L88" s="2121"/>
      <c r="M88" s="2121"/>
      <c r="N88" s="2121"/>
      <c r="O88" s="2121"/>
      <c r="P88" s="2121"/>
      <c r="Q88" s="2121"/>
      <c r="R88" s="2121"/>
      <c r="S88" s="2121"/>
      <c r="T88" s="1621" t="s">
        <v>230</v>
      </c>
      <c r="U88" s="1622"/>
      <c r="V88" s="1622"/>
      <c r="W88" s="1622"/>
      <c r="X88" s="1623"/>
      <c r="Y88" s="1624"/>
    </row>
    <row r="89" spans="1:26" s="1068" customFormat="1" ht="32.1" customHeight="1">
      <c r="A89" s="2098"/>
      <c r="B89" s="2100"/>
      <c r="C89" s="2103"/>
      <c r="D89" s="2115"/>
      <c r="E89" s="2122" t="s">
        <v>345</v>
      </c>
      <c r="F89" s="2123"/>
      <c r="G89" s="2123"/>
      <c r="H89" s="2123"/>
      <c r="I89" s="2123"/>
      <c r="J89" s="2123"/>
      <c r="K89" s="2123"/>
      <c r="L89" s="2124"/>
      <c r="M89" s="2124"/>
      <c r="N89" s="2124"/>
      <c r="O89" s="2124"/>
      <c r="P89" s="2124"/>
      <c r="Q89" s="2124"/>
      <c r="R89" s="2124"/>
      <c r="S89" s="2124"/>
      <c r="T89" s="1625" t="s">
        <v>230</v>
      </c>
      <c r="U89" s="1626"/>
      <c r="V89" s="1626"/>
      <c r="W89" s="1626"/>
      <c r="X89" s="1627"/>
      <c r="Y89" s="1628"/>
    </row>
    <row r="90" spans="1:26" s="1068" customFormat="1" ht="32.1" customHeight="1">
      <c r="A90" s="2098"/>
      <c r="B90" s="2100"/>
      <c r="C90" s="2103"/>
      <c r="D90" s="2116"/>
      <c r="E90" s="1614"/>
      <c r="F90" s="1629" t="s">
        <v>1152</v>
      </c>
      <c r="G90" s="1630"/>
      <c r="H90" s="1630"/>
      <c r="I90" s="1630"/>
      <c r="J90" s="1630"/>
      <c r="K90" s="1630"/>
      <c r="L90" s="1631"/>
      <c r="M90" s="1632"/>
      <c r="N90" s="1633"/>
      <c r="O90" s="2125" t="s">
        <v>1466</v>
      </c>
      <c r="P90" s="2022"/>
      <c r="Q90" s="2022"/>
      <c r="R90" s="2022"/>
      <c r="S90" s="2022"/>
      <c r="T90" s="2022"/>
      <c r="U90" s="2022"/>
      <c r="V90" s="2022"/>
      <c r="W90" s="2022"/>
      <c r="X90" s="2022"/>
      <c r="Y90" s="1634"/>
    </row>
    <row r="91" spans="1:26" s="1068" customFormat="1" ht="32.1" customHeight="1">
      <c r="A91" s="2098"/>
      <c r="B91" s="2101"/>
      <c r="C91" s="2103"/>
      <c r="D91" s="1635" t="s">
        <v>1467</v>
      </c>
      <c r="E91" s="1620"/>
      <c r="F91" s="1615" t="s">
        <v>1468</v>
      </c>
      <c r="G91" s="1615"/>
      <c r="H91" s="1615"/>
      <c r="I91" s="1615"/>
      <c r="J91" s="1615"/>
      <c r="K91" s="1615"/>
      <c r="L91" s="1615"/>
      <c r="M91" s="1615"/>
      <c r="N91" s="1615"/>
      <c r="O91" s="1615"/>
      <c r="P91" s="1615"/>
      <c r="Q91" s="1636"/>
      <c r="R91" s="1615"/>
      <c r="S91" s="1615"/>
      <c r="T91" s="1615"/>
      <c r="U91" s="1615"/>
      <c r="V91" s="1615"/>
      <c r="W91" s="1615"/>
      <c r="X91" s="1615"/>
      <c r="Y91" s="1618"/>
    </row>
    <row r="92" spans="1:26" ht="20.100000000000001" customHeight="1">
      <c r="A92" s="52"/>
      <c r="B92" s="59"/>
      <c r="C92" s="1972" t="s">
        <v>412</v>
      </c>
      <c r="D92" s="1973"/>
      <c r="E92" s="1973"/>
      <c r="F92" s="1973"/>
      <c r="G92" s="1973"/>
      <c r="H92" s="1973"/>
      <c r="I92" s="1973"/>
      <c r="J92" s="1973"/>
      <c r="K92" s="1973"/>
      <c r="L92" s="1973"/>
      <c r="M92" s="1973"/>
      <c r="N92" s="1973"/>
      <c r="O92" s="1973"/>
      <c r="P92" s="1973"/>
      <c r="Q92" s="1973"/>
      <c r="R92" s="1973"/>
      <c r="S92" s="1973"/>
      <c r="T92" s="1973"/>
      <c r="U92" s="1973"/>
      <c r="V92" s="1973"/>
      <c r="W92" s="1973"/>
      <c r="X92" s="1973"/>
      <c r="Y92" s="1320"/>
      <c r="Z92" s="1321"/>
    </row>
    <row r="93" spans="1:26" ht="20.100000000000001" customHeight="1">
      <c r="A93" s="54"/>
      <c r="B93" s="41"/>
      <c r="C93" s="1974" t="s">
        <v>192</v>
      </c>
      <c r="D93" s="1974"/>
      <c r="E93" s="1974"/>
      <c r="F93" s="1974"/>
      <c r="G93" s="1974"/>
      <c r="H93" s="1974"/>
      <c r="I93" s="1974"/>
      <c r="J93" s="1974"/>
      <c r="K93" s="1974"/>
      <c r="L93" s="1974"/>
      <c r="M93" s="1974"/>
      <c r="N93" s="1974"/>
      <c r="O93" s="1974"/>
      <c r="P93" s="1974"/>
      <c r="Q93" s="1974"/>
      <c r="R93" s="1974"/>
      <c r="S93" s="1974"/>
      <c r="T93" s="1974"/>
      <c r="U93" s="1974"/>
      <c r="V93" s="1974"/>
      <c r="W93" s="1974"/>
      <c r="X93" s="1974"/>
      <c r="Y93" s="1319"/>
      <c r="Z93" s="1321"/>
    </row>
    <row r="94" spans="1:26" ht="23.25" customHeight="1">
      <c r="A94" s="1975" t="s">
        <v>149</v>
      </c>
      <c r="B94" s="1975"/>
      <c r="C94" s="1975"/>
      <c r="D94" s="1975"/>
      <c r="E94" s="39"/>
      <c r="F94" s="60"/>
      <c r="G94" s="60"/>
      <c r="H94" s="60"/>
      <c r="I94" s="60"/>
      <c r="J94" s="60"/>
      <c r="K94" s="60"/>
      <c r="L94" s="61"/>
      <c r="M94" s="61"/>
      <c r="N94" s="61"/>
      <c r="O94" s="61"/>
      <c r="P94" s="61"/>
      <c r="Q94" s="61"/>
      <c r="R94" s="61"/>
      <c r="S94" s="61"/>
      <c r="T94" s="61"/>
      <c r="U94" s="60"/>
      <c r="V94" s="60"/>
      <c r="W94" s="60"/>
      <c r="X94" s="60"/>
      <c r="Y94" s="178"/>
      <c r="Z94" s="1321"/>
    </row>
    <row r="95" spans="1:26" ht="30" customHeight="1">
      <c r="A95" s="1966" t="s">
        <v>34</v>
      </c>
      <c r="B95" s="1967"/>
      <c r="C95" s="1967"/>
      <c r="D95" s="1967"/>
      <c r="E95" s="1967"/>
      <c r="F95" s="1967"/>
      <c r="G95" s="1967"/>
      <c r="H95" s="1967"/>
      <c r="I95" s="1967"/>
      <c r="J95" s="1967"/>
      <c r="K95" s="1967"/>
      <c r="L95" s="1967"/>
      <c r="M95" s="1967"/>
      <c r="N95" s="1967"/>
      <c r="O95" s="1967"/>
      <c r="P95" s="1967"/>
      <c r="Q95" s="1967"/>
      <c r="R95" s="1967"/>
      <c r="S95" s="1967"/>
      <c r="T95" s="1967"/>
      <c r="U95" s="1967"/>
      <c r="V95" s="1967"/>
      <c r="W95" s="1967"/>
      <c r="X95" s="1967"/>
      <c r="Y95" s="306"/>
    </row>
    <row r="96" spans="1:26" ht="30" customHeight="1">
      <c r="A96" s="1968"/>
      <c r="B96" s="1969"/>
      <c r="C96" s="1969"/>
      <c r="D96" s="1969"/>
      <c r="E96" s="1969"/>
      <c r="F96" s="1969"/>
      <c r="G96" s="1969"/>
      <c r="H96" s="1969"/>
      <c r="I96" s="1969"/>
      <c r="J96" s="1969"/>
      <c r="K96" s="1969"/>
      <c r="L96" s="1969"/>
      <c r="M96" s="1969"/>
      <c r="N96" s="1969"/>
      <c r="O96" s="1969"/>
      <c r="P96" s="1969"/>
      <c r="Q96" s="1969"/>
      <c r="R96" s="1969"/>
      <c r="S96" s="1969"/>
      <c r="T96" s="1969"/>
      <c r="U96" s="1969"/>
      <c r="V96" s="1969"/>
      <c r="W96" s="1969"/>
      <c r="X96" s="1969"/>
      <c r="Y96" s="307"/>
    </row>
    <row r="97" spans="1:25" ht="30" customHeight="1">
      <c r="A97" s="1970"/>
      <c r="B97" s="1971"/>
      <c r="C97" s="1971"/>
      <c r="D97" s="1971"/>
      <c r="E97" s="1971"/>
      <c r="F97" s="1971"/>
      <c r="G97" s="1971"/>
      <c r="H97" s="1971"/>
      <c r="I97" s="1971"/>
      <c r="J97" s="1971"/>
      <c r="K97" s="1971"/>
      <c r="L97" s="1971"/>
      <c r="M97" s="1971"/>
      <c r="N97" s="1971"/>
      <c r="O97" s="1971"/>
      <c r="P97" s="1971"/>
      <c r="Q97" s="1971"/>
      <c r="R97" s="1971"/>
      <c r="S97" s="1971"/>
      <c r="T97" s="1971"/>
      <c r="U97" s="1971"/>
      <c r="V97" s="1971"/>
      <c r="W97" s="1971"/>
      <c r="X97" s="1971"/>
      <c r="Y97" s="308"/>
    </row>
    <row r="98" spans="1:25" ht="35.1" customHeight="1">
      <c r="A98" s="309"/>
      <c r="B98" s="309"/>
      <c r="C98" s="309"/>
      <c r="D98" s="310"/>
    </row>
    <row r="99" spans="1:25" ht="35.1" customHeight="1">
      <c r="A99" s="309"/>
      <c r="B99" s="310"/>
      <c r="C99" s="309"/>
      <c r="D99" s="310"/>
    </row>
    <row r="100" spans="1:25" ht="35.1" customHeight="1">
      <c r="A100" s="309"/>
      <c r="B100" s="310"/>
      <c r="C100" s="309"/>
      <c r="D100" s="310"/>
    </row>
    <row r="101" spans="1:25" ht="35.1" customHeight="1">
      <c r="A101" s="309"/>
      <c r="B101" s="17"/>
      <c r="C101" s="17"/>
      <c r="D101" s="310"/>
    </row>
    <row r="102" spans="1:25" ht="35.1" customHeight="1">
      <c r="A102" s="309"/>
      <c r="B102" s="309"/>
      <c r="C102" s="309"/>
      <c r="D102" s="310"/>
    </row>
    <row r="103" spans="1:25" ht="35.1" customHeight="1">
      <c r="A103" s="309"/>
      <c r="B103" s="310"/>
      <c r="C103" s="309"/>
      <c r="D103" s="310"/>
    </row>
    <row r="104" spans="1:25" ht="35.1" customHeight="1">
      <c r="A104" s="309"/>
      <c r="B104" s="310"/>
      <c r="C104" s="309"/>
      <c r="D104" s="310"/>
    </row>
    <row r="105" spans="1:25" ht="35.1" customHeight="1">
      <c r="A105" s="309"/>
      <c r="B105" s="310"/>
      <c r="C105" s="309"/>
      <c r="D105" s="310"/>
    </row>
    <row r="106" spans="1:25" ht="35.1" customHeight="1">
      <c r="A106" s="309"/>
      <c r="B106" s="310"/>
      <c r="C106" s="309"/>
      <c r="D106" s="310"/>
    </row>
    <row r="107" spans="1:25" ht="35.1" customHeight="1"/>
    <row r="108" spans="1:25" ht="35.1" customHeight="1"/>
    <row r="109" spans="1:25" ht="35.1" customHeight="1"/>
    <row r="110" spans="1:25" ht="35.1" customHeight="1"/>
    <row r="111" spans="1:25" ht="35.1" customHeight="1"/>
    <row r="112" spans="1:25" ht="35.1" customHeight="1"/>
    <row r="113" ht="20.100000000000001" customHeight="1"/>
    <row r="114" ht="20.100000000000001" customHeight="1"/>
  </sheetData>
  <mergeCells count="205">
    <mergeCell ref="A69:A91"/>
    <mergeCell ref="B69:B91"/>
    <mergeCell ref="C83:C91"/>
    <mergeCell ref="D83:D85"/>
    <mergeCell ref="F83:X83"/>
    <mergeCell ref="F84:Y84"/>
    <mergeCell ref="F85:X85"/>
    <mergeCell ref="F86:X86"/>
    <mergeCell ref="D87:D90"/>
    <mergeCell ref="F87:P87"/>
    <mergeCell ref="R87:X87"/>
    <mergeCell ref="E88:K88"/>
    <mergeCell ref="L88:S88"/>
    <mergeCell ref="E89:K89"/>
    <mergeCell ref="L89:S89"/>
    <mergeCell ref="O90:X90"/>
    <mergeCell ref="C66:D66"/>
    <mergeCell ref="F66:J66"/>
    <mergeCell ref="L66:X66"/>
    <mergeCell ref="B53:B66"/>
    <mergeCell ref="C77:D82"/>
    <mergeCell ref="F77:X77"/>
    <mergeCell ref="F78:X78"/>
    <mergeCell ref="F82:X82"/>
    <mergeCell ref="F65:T65"/>
    <mergeCell ref="V65:X65"/>
    <mergeCell ref="F63:J63"/>
    <mergeCell ref="L63:P63"/>
    <mergeCell ref="C58:D58"/>
    <mergeCell ref="F58:X58"/>
    <mergeCell ref="A55:A57"/>
    <mergeCell ref="A60:A61"/>
    <mergeCell ref="L62:M62"/>
    <mergeCell ref="C54:D54"/>
    <mergeCell ref="E54:X54"/>
    <mergeCell ref="C62:D62"/>
    <mergeCell ref="E62:G62"/>
    <mergeCell ref="C53:D53"/>
    <mergeCell ref="C55:C57"/>
    <mergeCell ref="F57:X57"/>
    <mergeCell ref="W1:Y1"/>
    <mergeCell ref="A2:X2"/>
    <mergeCell ref="R3:S3"/>
    <mergeCell ref="T3:X3"/>
    <mergeCell ref="A4:C4"/>
    <mergeCell ref="B7:B18"/>
    <mergeCell ref="C7:D7"/>
    <mergeCell ref="C10:D16"/>
    <mergeCell ref="L16:N16"/>
    <mergeCell ref="D4:F4"/>
    <mergeCell ref="I4:P4"/>
    <mergeCell ref="A10:A16"/>
    <mergeCell ref="A17:A18"/>
    <mergeCell ref="C17:D18"/>
    <mergeCell ref="A5:D5"/>
    <mergeCell ref="A6:B6"/>
    <mergeCell ref="C6:D6"/>
    <mergeCell ref="E6:X6"/>
    <mergeCell ref="R4:S4"/>
    <mergeCell ref="E7:X7"/>
    <mergeCell ref="T4:X4"/>
    <mergeCell ref="E14:T14"/>
    <mergeCell ref="A28:A35"/>
    <mergeCell ref="C28:C35"/>
    <mergeCell ref="A36:A42"/>
    <mergeCell ref="F17:X17"/>
    <mergeCell ref="F8:X8"/>
    <mergeCell ref="F9:X9"/>
    <mergeCell ref="E37:J37"/>
    <mergeCell ref="E40:K40"/>
    <mergeCell ref="P25:Q25"/>
    <mergeCell ref="G19:H19"/>
    <mergeCell ref="L21:X21"/>
    <mergeCell ref="I19:K19"/>
    <mergeCell ref="A8:A9"/>
    <mergeCell ref="C8:D9"/>
    <mergeCell ref="A19:A21"/>
    <mergeCell ref="B19:B52"/>
    <mergeCell ref="C19:D21"/>
    <mergeCell ref="A22:A26"/>
    <mergeCell ref="C22:D26"/>
    <mergeCell ref="E19:F19"/>
    <mergeCell ref="E20:F20"/>
    <mergeCell ref="C36:C42"/>
    <mergeCell ref="D39:D42"/>
    <mergeCell ref="D37:D38"/>
    <mergeCell ref="G22:O22"/>
    <mergeCell ref="I21:K21"/>
    <mergeCell ref="G21:H21"/>
    <mergeCell ref="G25:O25"/>
    <mergeCell ref="G20:H20"/>
    <mergeCell ref="I20:K20"/>
    <mergeCell ref="K37:Q37"/>
    <mergeCell ref="F38:M38"/>
    <mergeCell ref="O38:X38"/>
    <mergeCell ref="U22:V22"/>
    <mergeCell ref="G23:O23"/>
    <mergeCell ref="P23:Q23"/>
    <mergeCell ref="R23:S23"/>
    <mergeCell ref="U23:V23"/>
    <mergeCell ref="R22:S22"/>
    <mergeCell ref="L27:M27"/>
    <mergeCell ref="E31:H31"/>
    <mergeCell ref="M32:W32"/>
    <mergeCell ref="U33:W33"/>
    <mergeCell ref="F33:J33"/>
    <mergeCell ref="L33:P33"/>
    <mergeCell ref="E22:F22"/>
    <mergeCell ref="E30:H30"/>
    <mergeCell ref="R29:X29"/>
    <mergeCell ref="D30:D31"/>
    <mergeCell ref="E21:F21"/>
    <mergeCell ref="A50:A51"/>
    <mergeCell ref="C50:C51"/>
    <mergeCell ref="F50:J50"/>
    <mergeCell ref="L50:P50"/>
    <mergeCell ref="T50:X50"/>
    <mergeCell ref="T51:X51"/>
    <mergeCell ref="P22:Q22"/>
    <mergeCell ref="R36:X36"/>
    <mergeCell ref="U25:V25"/>
    <mergeCell ref="R27:T27"/>
    <mergeCell ref="G26:O26"/>
    <mergeCell ref="R25:S25"/>
    <mergeCell ref="G24:O24"/>
    <mergeCell ref="P24:Q24"/>
    <mergeCell ref="R24:S24"/>
    <mergeCell ref="U24:V24"/>
    <mergeCell ref="I31:J31"/>
    <mergeCell ref="R26:S26"/>
    <mergeCell ref="U26:V26"/>
    <mergeCell ref="P26:Q26"/>
    <mergeCell ref="F29:J29"/>
    <mergeCell ref="L29:P29"/>
    <mergeCell ref="J27:K27"/>
    <mergeCell ref="R33:T33"/>
    <mergeCell ref="F32:H32"/>
    <mergeCell ref="J32:L32"/>
    <mergeCell ref="E41:K41"/>
    <mergeCell ref="F48:J48"/>
    <mergeCell ref="L48:X48"/>
    <mergeCell ref="L41:S41"/>
    <mergeCell ref="O42:X42"/>
    <mergeCell ref="E39:K39"/>
    <mergeCell ref="L39:S39"/>
    <mergeCell ref="G34:H34"/>
    <mergeCell ref="F36:P36"/>
    <mergeCell ref="I30:L30"/>
    <mergeCell ref="P30:S30"/>
    <mergeCell ref="E27:F27"/>
    <mergeCell ref="C49:D49"/>
    <mergeCell ref="F49:J49"/>
    <mergeCell ref="C47:D47"/>
    <mergeCell ref="F47:J47"/>
    <mergeCell ref="L47:X47"/>
    <mergeCell ref="L43:P43"/>
    <mergeCell ref="R43:X43"/>
    <mergeCell ref="F45:J45"/>
    <mergeCell ref="L45:X45"/>
    <mergeCell ref="F44:J44"/>
    <mergeCell ref="L44:X44"/>
    <mergeCell ref="AA39:AA40"/>
    <mergeCell ref="N62:P62"/>
    <mergeCell ref="L52:T52"/>
    <mergeCell ref="F46:J46"/>
    <mergeCell ref="L49:T49"/>
    <mergeCell ref="V49:X49"/>
    <mergeCell ref="F51:J51"/>
    <mergeCell ref="L51:P51"/>
    <mergeCell ref="F52:J52"/>
    <mergeCell ref="V52:X52"/>
    <mergeCell ref="L40:S40"/>
    <mergeCell ref="R62:T62"/>
    <mergeCell ref="L46:X46"/>
    <mergeCell ref="F56:X56"/>
    <mergeCell ref="F43:J43"/>
    <mergeCell ref="V62:X62"/>
    <mergeCell ref="F59:X59"/>
    <mergeCell ref="E53:X53"/>
    <mergeCell ref="L60:X60"/>
    <mergeCell ref="F55:X55"/>
    <mergeCell ref="A67:A68"/>
    <mergeCell ref="C67:D68"/>
    <mergeCell ref="F67:T67"/>
    <mergeCell ref="F68:T68"/>
    <mergeCell ref="F64:P64"/>
    <mergeCell ref="F60:J60"/>
    <mergeCell ref="I62:J62"/>
    <mergeCell ref="A95:X97"/>
    <mergeCell ref="F74:X74"/>
    <mergeCell ref="F75:X75"/>
    <mergeCell ref="F76:X76"/>
    <mergeCell ref="C92:X92"/>
    <mergeCell ref="C93:X93"/>
    <mergeCell ref="A94:D94"/>
    <mergeCell ref="T63:X63"/>
    <mergeCell ref="C69:D76"/>
    <mergeCell ref="F69:X69"/>
    <mergeCell ref="F70:X70"/>
    <mergeCell ref="F71:X71"/>
    <mergeCell ref="F72:X72"/>
    <mergeCell ref="F73:X73"/>
    <mergeCell ref="C60:C61"/>
    <mergeCell ref="C65:D65"/>
    <mergeCell ref="T64:X64"/>
  </mergeCells>
  <phoneticPr fontId="53"/>
  <conditionalFormatting sqref="U66">
    <cfRule type="expression" dxfId="286" priority="26" stopIfTrue="1">
      <formula>($E$66="")*($U$66="")</formula>
    </cfRule>
  </conditionalFormatting>
  <conditionalFormatting sqref="T4:X4 E8:E9 E16 K16 G19:H19 G21:H21 G22:O26 T22:T26 G27 I27 N27 P27 U27 W27">
    <cfRule type="containsBlanks" dxfId="285" priority="24">
      <formula>LEN(TRIM(E4))=0</formula>
    </cfRule>
  </conditionalFormatting>
  <conditionalFormatting sqref="F28 E29 K29 Q29 I31:J31 I32 E32:E33 K33 Q33 F34 E35:E36 Q36 E38 N38 L39:S41 E42 N42">
    <cfRule type="containsBlanks" dxfId="284" priority="23">
      <formula>LEN(TRIM(E28))=0</formula>
    </cfRule>
  </conditionalFormatting>
  <conditionalFormatting sqref="E43:E52 E55:E57 E63:E65 K43:K52 Q43 U49 Q50:Q51 U52 K60 H62 U62 K62:K63 Q62:Q64 U65 E59:E61">
    <cfRule type="containsBlanks" dxfId="283" priority="22">
      <formula>LEN(TRIM(E43))=0</formula>
    </cfRule>
  </conditionalFormatting>
  <conditionalFormatting sqref="E66 K66 E69:E82">
    <cfRule type="containsBlanks" dxfId="282" priority="21">
      <formula>LEN(TRIM(E66))=0</formula>
    </cfRule>
  </conditionalFormatting>
  <conditionalFormatting sqref="E67 U67">
    <cfRule type="cellIs" dxfId="281" priority="20" stopIfTrue="1" operator="equal">
      <formula>""</formula>
    </cfRule>
  </conditionalFormatting>
  <conditionalFormatting sqref="E68 U68">
    <cfRule type="cellIs" dxfId="280" priority="19" stopIfTrue="1" operator="equal">
      <formula>""</formula>
    </cfRule>
  </conditionalFormatting>
  <conditionalFormatting sqref="E10">
    <cfRule type="containsBlanks" dxfId="279" priority="12">
      <formula>LEN(TRIM(E10))=0</formula>
    </cfRule>
  </conditionalFormatting>
  <conditionalFormatting sqref="M30">
    <cfRule type="cellIs" dxfId="278" priority="11" stopIfTrue="1" operator="equal">
      <formula>""</formula>
    </cfRule>
  </conditionalFormatting>
  <conditionalFormatting sqref="T30">
    <cfRule type="cellIs" dxfId="277" priority="10" stopIfTrue="1" operator="equal">
      <formula>""</formula>
    </cfRule>
  </conditionalFormatting>
  <conditionalFormatting sqref="E91">
    <cfRule type="cellIs" dxfId="276" priority="9" stopIfTrue="1" operator="equal">
      <formula>""</formula>
    </cfRule>
  </conditionalFormatting>
  <conditionalFormatting sqref="E86">
    <cfRule type="cellIs" dxfId="275" priority="8" stopIfTrue="1" operator="equal">
      <formula>""</formula>
    </cfRule>
  </conditionalFormatting>
  <conditionalFormatting sqref="L88:R89">
    <cfRule type="cellIs" dxfId="274" priority="7" stopIfTrue="1" operator="equal">
      <formula>""</formula>
    </cfRule>
  </conditionalFormatting>
  <conditionalFormatting sqref="E90">
    <cfRule type="cellIs" dxfId="273" priority="6" stopIfTrue="1" operator="equal">
      <formula>""</formula>
    </cfRule>
  </conditionalFormatting>
  <conditionalFormatting sqref="E83:E85">
    <cfRule type="cellIs" dxfId="272" priority="5" stopIfTrue="1" operator="equal">
      <formula>""</formula>
    </cfRule>
  </conditionalFormatting>
  <conditionalFormatting sqref="E87">
    <cfRule type="expression" dxfId="271" priority="4" stopIfTrue="1">
      <formula>($E$87="")*($Q$87="")</formula>
    </cfRule>
  </conditionalFormatting>
  <conditionalFormatting sqref="Q87">
    <cfRule type="expression" dxfId="270" priority="3" stopIfTrue="1">
      <formula>($E$87="")*($Q$87="")</formula>
    </cfRule>
  </conditionalFormatting>
  <conditionalFormatting sqref="N90">
    <cfRule type="expression" dxfId="269" priority="2" stopIfTrue="1">
      <formula>($E$88="")*($O$88="")</formula>
    </cfRule>
  </conditionalFormatting>
  <conditionalFormatting sqref="E58">
    <cfRule type="expression" dxfId="268" priority="1" stopIfTrue="1">
      <formula>($E$66="")*($K$66="")</formula>
    </cfRule>
  </conditionalFormatting>
  <dataValidations count="3">
    <dataValidation imeMode="off" allowBlank="1" showInputMessage="1" showErrorMessage="1" sqref="G19:H21 T30 M30 L88:S89"/>
    <dataValidation type="list" allowBlank="1" showInputMessage="1" showErrorMessage="1" sqref="K62:K63 G27 I27 N27 P27 U27 W27 E29 K29 Q29 E32:E33 I32 K33 Q33 Q62:Q64 Q36 N38 E38 Q43 N42 E42:E52 K43:K52 U49 Q50:Q51 U52 N90 K60 H62 E35:E36 U62 E8:E10 K16 K66 U65 U67:U68 I31:J31 E16:E17 E63:E87 Q87 E90:E91 E55:E61">
      <formula1>"○"</formula1>
    </dataValidation>
    <dataValidation imeMode="hiragana" allowBlank="1" showInputMessage="1" showErrorMessage="1" sqref="T4:Y4"/>
  </dataValidations>
  <printOptions horizontalCentered="1"/>
  <pageMargins left="0.31496062992125984" right="0.31496062992125984" top="0.6692913385826772" bottom="0.19685039370078741" header="0.31496062992125984" footer="0.31496062992125984"/>
  <pageSetup paperSize="9" scale="53" fitToHeight="0" orientation="portrait" r:id="rId1"/>
  <headerFooter>
    <oddFooter>&amp;R東京支部7月開講コース</oddFooter>
  </headerFooter>
  <rowBreaks count="1" manualBreakCount="1">
    <brk id="52" max="24" man="1"/>
  </rowBreaks>
  <colBreaks count="1" manualBreakCount="1">
    <brk id="12"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V56"/>
  <sheetViews>
    <sheetView view="pageBreakPreview" zoomScale="115" zoomScaleNormal="80" zoomScaleSheetLayoutView="115" workbookViewId="0">
      <selection activeCell="C14" sqref="C14:E14"/>
    </sheetView>
  </sheetViews>
  <sheetFormatPr defaultRowHeight="13.5"/>
  <cols>
    <col min="1" max="1" width="23.25" style="21" customWidth="1"/>
    <col min="2" max="3" width="4.25" style="21" customWidth="1"/>
    <col min="4" max="4" width="8.5" style="21" customWidth="1"/>
    <col min="5" max="6" width="4.25" style="21" customWidth="1"/>
    <col min="7" max="7" width="8.5" style="21" customWidth="1"/>
    <col min="8" max="9" width="4.25" style="21" customWidth="1"/>
    <col min="10" max="10" width="8.5" style="21" customWidth="1"/>
    <col min="11" max="12" width="4.375" style="21" customWidth="1"/>
    <col min="13" max="13" width="8.5" style="21" customWidth="1"/>
    <col min="14" max="14" width="5" style="21" customWidth="1"/>
    <col min="15" max="16" width="4.25" style="21" customWidth="1"/>
    <col min="17" max="17" width="5.125" style="21" customWidth="1"/>
    <col min="18" max="19" width="8.5" style="21" customWidth="1"/>
    <col min="20" max="20" width="9" style="21"/>
    <col min="21" max="21" width="9" style="21" hidden="1" customWidth="1"/>
    <col min="22" max="22" width="14.625" style="21" hidden="1" customWidth="1"/>
    <col min="23" max="26" width="9" style="21" customWidth="1"/>
    <col min="27" max="16384" width="9" style="21"/>
  </cols>
  <sheetData>
    <row r="1" spans="1:19" ht="15.95" customHeight="1">
      <c r="S1" s="572" t="s">
        <v>369</v>
      </c>
    </row>
    <row r="2" spans="1:19" ht="20.100000000000001" customHeight="1">
      <c r="A2" s="2249" t="s">
        <v>62</v>
      </c>
      <c r="B2" s="2249"/>
      <c r="C2" s="2249"/>
      <c r="D2" s="2249"/>
      <c r="E2" s="2249"/>
      <c r="F2" s="2249"/>
      <c r="G2" s="2249"/>
      <c r="H2" s="2249"/>
      <c r="I2" s="2249"/>
      <c r="J2" s="2249"/>
      <c r="K2" s="2249"/>
      <c r="L2" s="2249"/>
      <c r="M2" s="2249"/>
      <c r="N2" s="2249"/>
      <c r="O2" s="2249"/>
      <c r="P2" s="2249"/>
      <c r="Q2" s="2249"/>
      <c r="R2" s="2249"/>
      <c r="S2" s="2249"/>
    </row>
    <row r="3" spans="1:19" ht="21.75" customHeight="1">
      <c r="A3" s="258" t="s">
        <v>63</v>
      </c>
      <c r="S3" s="22"/>
    </row>
    <row r="4" spans="1:19" ht="25.5" customHeight="1">
      <c r="A4" s="23" t="s">
        <v>64</v>
      </c>
      <c r="B4" s="2146">
        <f>IF(様式1!$F$43="初回"," ",様式1!F43)</f>
        <v>0</v>
      </c>
      <c r="C4" s="2147"/>
      <c r="D4" s="2147"/>
      <c r="E4" s="2147"/>
      <c r="F4" s="2147"/>
      <c r="G4" s="2147"/>
      <c r="H4" s="2147"/>
      <c r="I4" s="2147"/>
      <c r="J4" s="2147"/>
      <c r="K4" s="311" t="str">
        <f>IF(様式1!F43="初回","✔","")</f>
        <v/>
      </c>
      <c r="L4" s="2250" t="s">
        <v>370</v>
      </c>
      <c r="M4" s="2250"/>
      <c r="N4" s="2250"/>
      <c r="O4" s="2250"/>
      <c r="P4" s="2250"/>
      <c r="Q4" s="2250"/>
      <c r="R4" s="2250"/>
      <c r="S4" s="2251"/>
    </row>
    <row r="5" spans="1:19" ht="23.1" customHeight="1">
      <c r="A5" s="23" t="s">
        <v>65</v>
      </c>
      <c r="B5" s="2208" t="str">
        <f>IF(様式1!L9="","",様式1!L9)</f>
        <v/>
      </c>
      <c r="C5" s="2209"/>
      <c r="D5" s="2209"/>
      <c r="E5" s="2209"/>
      <c r="F5" s="2209"/>
      <c r="G5" s="2209"/>
      <c r="H5" s="2209"/>
      <c r="I5" s="2209"/>
      <c r="J5" s="2209"/>
      <c r="K5" s="2209"/>
      <c r="L5" s="2209"/>
      <c r="M5" s="2209"/>
      <c r="N5" s="2209"/>
      <c r="O5" s="2209"/>
      <c r="P5" s="2209"/>
      <c r="Q5" s="2209"/>
      <c r="R5" s="2209"/>
      <c r="S5" s="2210"/>
    </row>
    <row r="6" spans="1:19" ht="23.1" customHeight="1">
      <c r="A6" s="23" t="s">
        <v>66</v>
      </c>
      <c r="B6" s="2208" t="str">
        <f>IF(様式1!L10="","",様式1!L10)</f>
        <v/>
      </c>
      <c r="C6" s="2209"/>
      <c r="D6" s="2209"/>
      <c r="E6" s="2209"/>
      <c r="F6" s="2209"/>
      <c r="G6" s="2209"/>
      <c r="H6" s="2209"/>
      <c r="I6" s="2209"/>
      <c r="J6" s="2209"/>
      <c r="K6" s="2209"/>
      <c r="L6" s="2209"/>
      <c r="M6" s="2209"/>
      <c r="N6" s="2209"/>
      <c r="O6" s="2209"/>
      <c r="P6" s="2209"/>
      <c r="Q6" s="2209"/>
      <c r="R6" s="2209"/>
      <c r="S6" s="2210"/>
    </row>
    <row r="7" spans="1:19" ht="23.1" customHeight="1">
      <c r="A7" s="901" t="s">
        <v>772</v>
      </c>
      <c r="B7" s="2256" t="str">
        <f>IF(様式1!F45="","",様式1!F45)</f>
        <v/>
      </c>
      <c r="C7" s="2257"/>
      <c r="D7" s="2257"/>
      <c r="E7" s="2257"/>
      <c r="F7" s="2257"/>
      <c r="G7" s="2257"/>
      <c r="H7" s="2257"/>
      <c r="I7" s="2257"/>
      <c r="J7" s="2257"/>
      <c r="K7" s="2257"/>
      <c r="L7" s="2257"/>
      <c r="M7" s="2257"/>
      <c r="N7" s="2257"/>
      <c r="O7" s="2257"/>
      <c r="P7" s="2257"/>
      <c r="Q7" s="2257"/>
      <c r="R7" s="2257"/>
      <c r="S7" s="2258"/>
    </row>
    <row r="8" spans="1:19" ht="23.25" customHeight="1">
      <c r="A8" s="42" t="s">
        <v>67</v>
      </c>
      <c r="B8" s="2252"/>
      <c r="C8" s="2253"/>
      <c r="D8" s="312" t="s">
        <v>371</v>
      </c>
      <c r="E8" s="2255"/>
      <c r="F8" s="2253"/>
      <c r="G8" s="2253"/>
      <c r="H8" s="2255" t="s">
        <v>371</v>
      </c>
      <c r="I8" s="2255"/>
      <c r="J8" s="312"/>
      <c r="K8" s="2157"/>
      <c r="L8" s="2157"/>
      <c r="M8" s="2157"/>
      <c r="N8" s="2157"/>
      <c r="O8" s="2157"/>
      <c r="P8" s="2157"/>
      <c r="Q8" s="2157"/>
      <c r="R8" s="2157"/>
      <c r="S8" s="2083"/>
    </row>
    <row r="9" spans="1:19" ht="23.1" customHeight="1">
      <c r="A9" s="246" t="s">
        <v>68</v>
      </c>
      <c r="B9" s="313" t="s">
        <v>372</v>
      </c>
      <c r="C9" s="2211" t="str">
        <f>IF(様式1!K8="","",様式1!K8)</f>
        <v/>
      </c>
      <c r="D9" s="2211"/>
      <c r="E9" s="2211" t="str">
        <f>IF(様式1!L8="","",様式1!L8)</f>
        <v/>
      </c>
      <c r="F9" s="2211"/>
      <c r="G9" s="2211"/>
      <c r="H9" s="2211"/>
      <c r="I9" s="2211"/>
      <c r="J9" s="2211"/>
      <c r="K9" s="2211"/>
      <c r="L9" s="2211"/>
      <c r="M9" s="2211"/>
      <c r="N9" s="2211"/>
      <c r="O9" s="2211"/>
      <c r="P9" s="2211"/>
      <c r="Q9" s="2211"/>
      <c r="R9" s="2211"/>
      <c r="S9" s="2254"/>
    </row>
    <row r="10" spans="1:19" ht="23.1" customHeight="1">
      <c r="A10" s="256"/>
      <c r="B10" s="2242"/>
      <c r="C10" s="2243"/>
      <c r="D10" s="2243"/>
      <c r="E10" s="2244" t="s">
        <v>373</v>
      </c>
      <c r="F10" s="2244"/>
      <c r="G10" s="2229"/>
      <c r="H10" s="2229"/>
      <c r="I10" s="2229"/>
      <c r="J10" s="212" t="s">
        <v>374</v>
      </c>
      <c r="K10" s="2214" t="s">
        <v>215</v>
      </c>
      <c r="L10" s="2214"/>
      <c r="M10" s="2215"/>
      <c r="N10" s="2216"/>
      <c r="O10" s="2216"/>
      <c r="P10" s="2216"/>
      <c r="Q10" s="2216"/>
      <c r="R10" s="2216"/>
      <c r="S10" s="2217"/>
    </row>
    <row r="11" spans="1:19" ht="30.75" customHeight="1">
      <c r="A11" s="62" t="s">
        <v>1047</v>
      </c>
      <c r="B11" s="2208" t="s">
        <v>164</v>
      </c>
      <c r="C11" s="2245"/>
      <c r="D11" s="2245"/>
      <c r="E11" s="2246" t="str">
        <f>IF(様式1!M12="","",様式1!M12)</f>
        <v/>
      </c>
      <c r="F11" s="2247"/>
      <c r="G11" s="2247"/>
      <c r="H11" s="2241" t="str">
        <f>IF(様式1!O12="","",様式1!O12)</f>
        <v/>
      </c>
      <c r="I11" s="2241"/>
      <c r="J11" s="2241"/>
      <c r="K11" s="2241"/>
      <c r="L11" s="2241"/>
      <c r="M11" s="314"/>
      <c r="N11" s="2236"/>
      <c r="O11" s="2236"/>
      <c r="P11" s="2236"/>
      <c r="Q11" s="2236"/>
      <c r="R11" s="2236"/>
      <c r="S11" s="2237"/>
    </row>
    <row r="12" spans="1:19" ht="23.1" customHeight="1">
      <c r="A12" s="23" t="s">
        <v>69</v>
      </c>
      <c r="B12" s="2248" t="s">
        <v>375</v>
      </c>
      <c r="C12" s="2140"/>
      <c r="D12" s="197"/>
      <c r="E12" s="2239" t="s">
        <v>376</v>
      </c>
      <c r="F12" s="2240"/>
      <c r="G12" s="197"/>
      <c r="H12" s="2239" t="s">
        <v>377</v>
      </c>
      <c r="I12" s="2240"/>
      <c r="J12" s="197"/>
      <c r="K12" s="2140" t="s">
        <v>378</v>
      </c>
      <c r="L12" s="2238"/>
      <c r="M12" s="1858"/>
      <c r="N12" s="1858"/>
      <c r="O12" s="1858"/>
      <c r="P12" s="1858"/>
      <c r="Q12" s="1858"/>
      <c r="R12" s="1858"/>
      <c r="S12" s="1859"/>
    </row>
    <row r="13" spans="1:19" ht="17.25" customHeight="1">
      <c r="A13" s="2201" t="s">
        <v>70</v>
      </c>
      <c r="B13" s="274"/>
      <c r="C13" s="2206" t="s">
        <v>379</v>
      </c>
      <c r="D13" s="2207"/>
      <c r="E13" s="274"/>
      <c r="F13" s="2206" t="s">
        <v>380</v>
      </c>
      <c r="G13" s="2207"/>
      <c r="H13" s="274"/>
      <c r="I13" s="2206" t="s">
        <v>381</v>
      </c>
      <c r="J13" s="2207"/>
      <c r="K13" s="274"/>
      <c r="L13" s="2206" t="s">
        <v>382</v>
      </c>
      <c r="M13" s="2207"/>
      <c r="N13" s="274"/>
      <c r="O13" s="2206" t="s">
        <v>383</v>
      </c>
      <c r="P13" s="2207"/>
      <c r="Q13" s="2207"/>
      <c r="R13" s="2207"/>
      <c r="S13" s="2230"/>
    </row>
    <row r="14" spans="1:19" ht="17.25" customHeight="1">
      <c r="A14" s="2234"/>
      <c r="B14" s="274"/>
      <c r="C14" s="2206" t="s">
        <v>384</v>
      </c>
      <c r="D14" s="2207"/>
      <c r="E14" s="274"/>
      <c r="F14" s="2212" t="s">
        <v>385</v>
      </c>
      <c r="G14" s="2213"/>
      <c r="H14" s="274"/>
      <c r="I14" s="2206" t="s">
        <v>386</v>
      </c>
      <c r="J14" s="2207"/>
      <c r="K14" s="274"/>
      <c r="L14" s="2213" t="s">
        <v>387</v>
      </c>
      <c r="M14" s="2213"/>
      <c r="N14" s="2213"/>
      <c r="O14" s="274"/>
      <c r="P14" s="476"/>
      <c r="Q14" s="2207" t="s">
        <v>388</v>
      </c>
      <c r="R14" s="2207"/>
      <c r="S14" s="2230"/>
    </row>
    <row r="15" spans="1:19" ht="17.25" customHeight="1">
      <c r="A15" s="2235"/>
      <c r="B15" s="274"/>
      <c r="C15" s="2206" t="s">
        <v>389</v>
      </c>
      <c r="D15" s="2207"/>
      <c r="E15" s="274"/>
      <c r="F15" s="2212" t="s">
        <v>390</v>
      </c>
      <c r="G15" s="2213"/>
      <c r="H15" s="274"/>
      <c r="I15" s="2207" t="s">
        <v>391</v>
      </c>
      <c r="J15" s="2207"/>
      <c r="K15" s="2213"/>
      <c r="L15" s="2213"/>
      <c r="M15" s="2213"/>
      <c r="N15" s="2213"/>
      <c r="O15" s="2213"/>
      <c r="P15" s="2213"/>
      <c r="Q15" s="2213"/>
      <c r="R15" s="2213"/>
      <c r="S15" s="251" t="s">
        <v>392</v>
      </c>
    </row>
    <row r="16" spans="1:19" ht="23.1" customHeight="1">
      <c r="A16" s="23" t="s">
        <v>71</v>
      </c>
      <c r="B16" s="2188"/>
      <c r="C16" s="2147"/>
      <c r="D16" s="2147"/>
      <c r="E16" s="2147"/>
      <c r="F16" s="2147"/>
      <c r="G16" s="2147"/>
      <c r="H16" s="2147"/>
      <c r="I16" s="2147"/>
      <c r="J16" s="2147"/>
      <c r="K16" s="2147"/>
      <c r="L16" s="2147"/>
      <c r="M16" s="2147"/>
      <c r="N16" s="2147"/>
      <c r="O16" s="2147"/>
      <c r="P16" s="2147"/>
      <c r="Q16" s="2147"/>
      <c r="R16" s="2147"/>
      <c r="S16" s="2148"/>
    </row>
    <row r="17" spans="1:22" s="63" customFormat="1" ht="51" customHeight="1">
      <c r="A17" s="2231" t="s">
        <v>212</v>
      </c>
      <c r="B17" s="2231"/>
      <c r="C17" s="2231"/>
      <c r="D17" s="2231"/>
      <c r="E17" s="2232" t="s">
        <v>213</v>
      </c>
      <c r="F17" s="2232"/>
      <c r="G17" s="2233"/>
      <c r="H17" s="2233"/>
      <c r="I17" s="2233"/>
      <c r="J17" s="2233"/>
      <c r="K17" s="2233"/>
      <c r="L17" s="2233"/>
      <c r="M17" s="2233"/>
      <c r="N17" s="2233"/>
      <c r="O17" s="2233"/>
      <c r="P17" s="2233"/>
      <c r="Q17" s="2233"/>
      <c r="R17" s="2233"/>
      <c r="S17" s="2233"/>
    </row>
    <row r="18" spans="1:22" s="63" customFormat="1" ht="12" customHeight="1">
      <c r="A18" s="64"/>
      <c r="D18" s="43"/>
      <c r="E18" s="44" t="s">
        <v>214</v>
      </c>
      <c r="F18" s="44"/>
      <c r="H18" s="65"/>
      <c r="I18" s="65"/>
      <c r="J18" s="65"/>
      <c r="K18" s="65"/>
      <c r="L18" s="65"/>
      <c r="M18" s="65"/>
      <c r="N18" s="65"/>
      <c r="O18" s="65"/>
      <c r="P18" s="65"/>
      <c r="Q18" s="65"/>
      <c r="R18" s="65"/>
      <c r="S18" s="65"/>
    </row>
    <row r="19" spans="1:22" ht="12" customHeight="1">
      <c r="A19" s="25"/>
      <c r="B19" s="26"/>
      <c r="C19" s="26"/>
      <c r="D19" s="26"/>
      <c r="E19" s="26"/>
      <c r="F19" s="26"/>
      <c r="G19" s="26"/>
      <c r="H19" s="26"/>
      <c r="I19" s="26"/>
      <c r="J19" s="26"/>
      <c r="K19" s="26"/>
      <c r="L19" s="26"/>
      <c r="M19" s="26"/>
      <c r="N19" s="26"/>
      <c r="O19" s="26"/>
      <c r="P19" s="26"/>
      <c r="Q19" s="26"/>
      <c r="R19" s="26"/>
      <c r="S19" s="26"/>
    </row>
    <row r="20" spans="1:22" ht="14.25">
      <c r="A20" s="258" t="s">
        <v>72</v>
      </c>
      <c r="E20" s="27"/>
      <c r="F20" s="27"/>
      <c r="M20" s="2223" t="str">
        <f>IF(AND(COUNTBLANK(B25)=1,COUNTBLANK(A30)=0),"「代表者役職名・氏名欄」が未記入です。","")</f>
        <v/>
      </c>
      <c r="N20" s="2224"/>
      <c r="O20" s="2224"/>
      <c r="P20" s="2224"/>
      <c r="Q20" s="2224"/>
      <c r="R20" s="2224"/>
      <c r="S20" s="2224"/>
    </row>
    <row r="21" spans="1:22" ht="23.1" customHeight="1">
      <c r="A21" s="23" t="s">
        <v>73</v>
      </c>
      <c r="B21" s="2208" t="str">
        <f>IF(様式1!F39="","",様式1!F39)</f>
        <v/>
      </c>
      <c r="C21" s="2209"/>
      <c r="D21" s="2209"/>
      <c r="E21" s="2209"/>
      <c r="F21" s="2209"/>
      <c r="G21" s="2209"/>
      <c r="H21" s="2209"/>
      <c r="I21" s="2209"/>
      <c r="J21" s="2209"/>
      <c r="K21" s="2209"/>
      <c r="L21" s="2209"/>
      <c r="M21" s="2209"/>
      <c r="N21" s="2209"/>
      <c r="O21" s="2209"/>
      <c r="P21" s="2209"/>
      <c r="Q21" s="2209"/>
      <c r="R21" s="2209"/>
      <c r="S21" s="2210"/>
    </row>
    <row r="22" spans="1:22" ht="20.100000000000001" customHeight="1">
      <c r="A22" s="247" t="s">
        <v>74</v>
      </c>
      <c r="B22" s="313" t="s">
        <v>372</v>
      </c>
      <c r="C22" s="2211" t="str">
        <f>IF(様式1!F40="","",様式1!F40)</f>
        <v/>
      </c>
      <c r="D22" s="2211"/>
      <c r="E22" s="2211" t="str">
        <f>様式1!H40&amp;"　"&amp;様式1!H41</f>
        <v>　</v>
      </c>
      <c r="F22" s="2211"/>
      <c r="G22" s="2211"/>
      <c r="H22" s="2211"/>
      <c r="I22" s="2211"/>
      <c r="J22" s="2211"/>
      <c r="K22" s="2211"/>
      <c r="L22" s="2211"/>
      <c r="M22" s="2211"/>
      <c r="N22" s="2211"/>
      <c r="O22" s="2211"/>
      <c r="P22" s="2211"/>
      <c r="Q22" s="2211"/>
      <c r="R22" s="2228"/>
      <c r="S22" s="471" t="s">
        <v>489</v>
      </c>
    </row>
    <row r="23" spans="1:22" ht="20.100000000000001" customHeight="1">
      <c r="A23" s="432" t="s">
        <v>68</v>
      </c>
      <c r="B23" s="433" t="s">
        <v>401</v>
      </c>
      <c r="C23" s="2225"/>
      <c r="D23" s="2088"/>
      <c r="E23" s="2225"/>
      <c r="F23" s="2088"/>
      <c r="G23" s="2088"/>
      <c r="H23" s="2088"/>
      <c r="I23" s="2088"/>
      <c r="J23" s="2088"/>
      <c r="K23" s="2088"/>
      <c r="L23" s="2088"/>
      <c r="M23" s="2088"/>
      <c r="N23" s="2088"/>
      <c r="O23" s="2088"/>
      <c r="P23" s="2088"/>
      <c r="Q23" s="2088"/>
      <c r="R23" s="2226"/>
      <c r="S23" s="470" t="s">
        <v>490</v>
      </c>
    </row>
    <row r="24" spans="1:22" ht="21.95" customHeight="1">
      <c r="A24" s="51"/>
      <c r="B24" s="24"/>
      <c r="C24" s="169"/>
      <c r="D24" s="169"/>
      <c r="E24" s="2218" t="s">
        <v>373</v>
      </c>
      <c r="F24" s="2218"/>
      <c r="G24" s="2229"/>
      <c r="H24" s="2229"/>
      <c r="I24" s="2229"/>
      <c r="J24" s="212" t="s">
        <v>374</v>
      </c>
      <c r="K24" s="2214" t="s">
        <v>215</v>
      </c>
      <c r="L24" s="2214"/>
      <c r="M24" s="2215"/>
      <c r="N24" s="2216"/>
      <c r="O24" s="2216"/>
      <c r="P24" s="2216"/>
      <c r="Q24" s="2216"/>
      <c r="R24" s="2216"/>
      <c r="S24" s="2217"/>
    </row>
    <row r="25" spans="1:22" ht="23.1" customHeight="1">
      <c r="A25" s="942" t="s">
        <v>193</v>
      </c>
      <c r="B25" s="2220"/>
      <c r="C25" s="2221"/>
      <c r="D25" s="2221"/>
      <c r="E25" s="2221"/>
      <c r="F25" s="2221"/>
      <c r="G25" s="2221"/>
      <c r="H25" s="2221"/>
      <c r="I25" s="2221"/>
      <c r="J25" s="2221"/>
      <c r="K25" s="2221"/>
      <c r="L25" s="2221"/>
      <c r="M25" s="2221"/>
      <c r="N25" s="2221"/>
      <c r="O25" s="2221"/>
      <c r="P25" s="2221"/>
      <c r="Q25" s="2221"/>
      <c r="R25" s="2221"/>
      <c r="S25" s="2222"/>
    </row>
    <row r="26" spans="1:22" ht="27.75" customHeight="1">
      <c r="A26" s="29"/>
      <c r="B26" s="2227"/>
      <c r="C26" s="2227"/>
      <c r="D26" s="2227"/>
      <c r="E26" s="2227"/>
      <c r="F26" s="2227"/>
      <c r="G26" s="2205"/>
      <c r="H26" s="2205"/>
      <c r="I26" s="2205"/>
      <c r="J26" s="2205"/>
      <c r="K26" s="2205"/>
      <c r="L26" s="2205"/>
      <c r="M26" s="2205"/>
      <c r="N26" s="2205"/>
      <c r="O26" s="2205"/>
      <c r="P26" s="2205"/>
      <c r="Q26" s="2219"/>
      <c r="R26" s="2219"/>
      <c r="S26" s="2219"/>
    </row>
    <row r="27" spans="1:22" ht="33" customHeight="1">
      <c r="A27" s="2203" t="s">
        <v>939</v>
      </c>
      <c r="B27" s="2204"/>
      <c r="C27" s="2204"/>
      <c r="D27" s="2204"/>
      <c r="E27" s="2204"/>
      <c r="F27" s="2204"/>
      <c r="G27" s="2204"/>
      <c r="H27" s="2204"/>
      <c r="I27" s="2204"/>
      <c r="J27" s="2204"/>
      <c r="K27" s="2204"/>
      <c r="L27" s="2204"/>
      <c r="M27" s="2204"/>
      <c r="N27" s="2204"/>
      <c r="O27" s="2204"/>
      <c r="P27" s="2204"/>
      <c r="Q27" s="2204"/>
      <c r="R27" s="2204"/>
      <c r="S27" s="2204"/>
    </row>
    <row r="28" spans="1:22" ht="20.25" customHeight="1">
      <c r="A28" s="2192" t="s">
        <v>938</v>
      </c>
      <c r="B28" s="2193"/>
      <c r="C28" s="2194"/>
      <c r="D28" s="2198" t="s">
        <v>199</v>
      </c>
      <c r="E28" s="2199"/>
      <c r="F28" s="2199"/>
      <c r="G28" s="2199"/>
      <c r="H28" s="2199"/>
      <c r="I28" s="2199"/>
      <c r="J28" s="2199"/>
      <c r="K28" s="2199"/>
      <c r="L28" s="2200"/>
      <c r="M28" s="2167" t="s">
        <v>562</v>
      </c>
      <c r="N28" s="2169"/>
      <c r="O28" s="2169"/>
      <c r="P28" s="2170" t="s">
        <v>563</v>
      </c>
      <c r="Q28" s="2171"/>
      <c r="R28" s="2201" t="s">
        <v>200</v>
      </c>
      <c r="S28" s="2201" t="s">
        <v>201</v>
      </c>
      <c r="V28" s="497"/>
    </row>
    <row r="29" spans="1:22" ht="15.75" customHeight="1">
      <c r="A29" s="2195"/>
      <c r="B29" s="2196"/>
      <c r="C29" s="2197"/>
      <c r="D29" s="2195"/>
      <c r="E29" s="2196"/>
      <c r="F29" s="2196"/>
      <c r="G29" s="2196"/>
      <c r="H29" s="2196"/>
      <c r="I29" s="2196"/>
      <c r="J29" s="2196"/>
      <c r="K29" s="2196"/>
      <c r="L29" s="2197"/>
      <c r="M29" s="514" t="s">
        <v>561</v>
      </c>
      <c r="N29" s="2167" t="s">
        <v>508</v>
      </c>
      <c r="O29" s="2168"/>
      <c r="P29" s="2172"/>
      <c r="Q29" s="2173"/>
      <c r="R29" s="2202"/>
      <c r="S29" s="2202"/>
      <c r="V29" s="497"/>
    </row>
    <row r="30" spans="1:22" ht="33.75" customHeight="1">
      <c r="A30" s="2139"/>
      <c r="B30" s="2140"/>
      <c r="C30" s="2141"/>
      <c r="D30" s="2166"/>
      <c r="E30" s="2140"/>
      <c r="F30" s="2140"/>
      <c r="G30" s="2140"/>
      <c r="H30" s="2140"/>
      <c r="I30" s="2140"/>
      <c r="J30" s="2140"/>
      <c r="K30" s="2140"/>
      <c r="L30" s="2141"/>
      <c r="M30" s="934"/>
      <c r="N30" s="2144"/>
      <c r="O30" s="2145"/>
      <c r="P30" s="2142"/>
      <c r="Q30" s="2143"/>
      <c r="R30" s="477"/>
      <c r="S30" s="477"/>
      <c r="U30" s="31" t="s">
        <v>537</v>
      </c>
      <c r="V30" s="497">
        <f>様式1!F36</f>
        <v>45491</v>
      </c>
    </row>
    <row r="31" spans="1:22" ht="20.100000000000001" customHeight="1">
      <c r="A31" s="2152" t="s">
        <v>564</v>
      </c>
      <c r="B31" s="2152"/>
      <c r="C31" s="2152"/>
      <c r="D31" s="2152"/>
      <c r="E31" s="2152"/>
      <c r="F31" s="2152"/>
      <c r="G31" s="2152"/>
      <c r="H31" s="2152"/>
      <c r="I31" s="2152"/>
      <c r="J31" s="2152"/>
      <c r="K31" s="2152"/>
      <c r="L31" s="2152"/>
      <c r="M31" s="2152"/>
      <c r="N31" s="2152"/>
      <c r="O31" s="2153"/>
      <c r="P31" s="2153"/>
      <c r="Q31" s="2153"/>
      <c r="R31" s="2153"/>
      <c r="S31" s="2153"/>
    </row>
    <row r="32" spans="1:22" ht="16.5" customHeight="1">
      <c r="A32" s="2155" t="s">
        <v>565</v>
      </c>
      <c r="B32" s="2156"/>
      <c r="C32" s="2156"/>
      <c r="D32" s="2156"/>
      <c r="E32" s="2156"/>
      <c r="F32" s="2156"/>
      <c r="G32" s="2156"/>
      <c r="H32" s="2156"/>
      <c r="I32" s="2156"/>
      <c r="J32" s="2156"/>
      <c r="K32" s="2156"/>
      <c r="L32" s="2156"/>
      <c r="M32" s="2156"/>
      <c r="N32" s="2156"/>
      <c r="O32" s="2154"/>
      <c r="P32" s="2154"/>
      <c r="Q32" s="2154"/>
      <c r="R32" s="2154"/>
      <c r="S32" s="2154"/>
    </row>
    <row r="33" spans="1:19" ht="16.5" customHeight="1">
      <c r="A33" s="252"/>
      <c r="B33" s="252"/>
      <c r="C33" s="252"/>
      <c r="D33" s="252"/>
      <c r="E33" s="252"/>
      <c r="F33" s="252"/>
      <c r="G33" s="252"/>
      <c r="H33" s="252"/>
      <c r="I33" s="252"/>
      <c r="J33" s="252"/>
      <c r="K33" s="252"/>
      <c r="L33" s="252"/>
      <c r="M33" s="252"/>
      <c r="O33" s="2149"/>
      <c r="P33" s="2149"/>
      <c r="Q33" s="2149"/>
      <c r="R33" s="2149"/>
      <c r="S33" s="2149"/>
    </row>
    <row r="34" spans="1:19" s="29" customFormat="1" ht="16.5" customHeight="1">
      <c r="A34" s="28" t="s">
        <v>194</v>
      </c>
      <c r="B34" s="249"/>
      <c r="C34" s="249"/>
      <c r="D34" s="168"/>
      <c r="E34" s="168"/>
      <c r="F34" s="168"/>
      <c r="G34" s="168"/>
      <c r="H34" s="168"/>
      <c r="I34" s="168"/>
      <c r="J34" s="168"/>
      <c r="K34" s="2150"/>
      <c r="L34" s="2151"/>
      <c r="M34" s="2151"/>
      <c r="N34" s="2151"/>
      <c r="O34" s="2151"/>
      <c r="P34" s="2151"/>
      <c r="Q34" s="2151"/>
      <c r="R34" s="2151"/>
      <c r="S34" s="2151"/>
    </row>
    <row r="35" spans="1:19" ht="22.5" customHeight="1">
      <c r="A35" s="250" t="s">
        <v>76</v>
      </c>
      <c r="B35" s="2146"/>
      <c r="C35" s="2147"/>
      <c r="D35" s="2147"/>
      <c r="E35" s="2147"/>
      <c r="F35" s="2147"/>
      <c r="G35" s="2147"/>
      <c r="H35" s="2147"/>
      <c r="I35" s="2147"/>
      <c r="J35" s="2147"/>
      <c r="K35" s="2147"/>
      <c r="L35" s="2147"/>
      <c r="M35" s="2147"/>
      <c r="N35" s="2147"/>
      <c r="O35" s="2147"/>
      <c r="P35" s="2147"/>
      <c r="Q35" s="2147"/>
      <c r="R35" s="2147"/>
      <c r="S35" s="2148"/>
    </row>
    <row r="36" spans="1:19" ht="22.5" customHeight="1">
      <c r="A36" s="250" t="s">
        <v>77</v>
      </c>
      <c r="B36" s="2146"/>
      <c r="C36" s="2147"/>
      <c r="D36" s="2147"/>
      <c r="E36" s="2147"/>
      <c r="F36" s="2147"/>
      <c r="G36" s="2147"/>
      <c r="H36" s="2147"/>
      <c r="I36" s="2147"/>
      <c r="J36" s="2147"/>
      <c r="K36" s="2147"/>
      <c r="L36" s="2147"/>
      <c r="M36" s="2147"/>
      <c r="N36" s="2147"/>
      <c r="O36" s="2147"/>
      <c r="P36" s="2147"/>
      <c r="Q36" s="2147"/>
      <c r="R36" s="2147"/>
      <c r="S36" s="2148"/>
    </row>
    <row r="37" spans="1:19" ht="15.75" customHeight="1">
      <c r="A37" s="54"/>
      <c r="B37" s="54"/>
      <c r="C37" s="54"/>
      <c r="D37" s="54"/>
      <c r="E37" s="54"/>
      <c r="F37" s="54"/>
      <c r="G37" s="54"/>
      <c r="H37" s="54"/>
      <c r="I37" s="54"/>
      <c r="J37" s="54"/>
      <c r="K37" s="54"/>
      <c r="L37" s="54"/>
      <c r="M37" s="54"/>
      <c r="N37" s="54"/>
      <c r="O37" s="54"/>
      <c r="P37" s="54"/>
      <c r="Q37" s="54"/>
      <c r="R37" s="54"/>
      <c r="S37" s="54"/>
    </row>
    <row r="38" spans="1:19" ht="19.5" customHeight="1">
      <c r="A38" s="21" t="s">
        <v>78</v>
      </c>
    </row>
    <row r="39" spans="1:19" ht="19.5" customHeight="1">
      <c r="A39" s="250" t="s">
        <v>79</v>
      </c>
      <c r="B39" s="2188"/>
      <c r="C39" s="2147"/>
      <c r="D39" s="2147"/>
      <c r="E39" s="2147"/>
      <c r="F39" s="2147"/>
      <c r="G39" s="2147"/>
      <c r="H39" s="2147"/>
      <c r="I39" s="2147"/>
      <c r="J39" s="2148"/>
      <c r="K39" s="2139" t="s">
        <v>393</v>
      </c>
      <c r="L39" s="2157"/>
      <c r="M39" s="2157"/>
      <c r="N39" s="2157"/>
      <c r="O39" s="2157"/>
      <c r="P39" s="2157"/>
      <c r="Q39" s="2140"/>
      <c r="R39" s="2140"/>
      <c r="S39" s="194" t="s">
        <v>80</v>
      </c>
    </row>
    <row r="40" spans="1:19" ht="20.100000000000001" customHeight="1">
      <c r="A40" s="2133" t="s">
        <v>81</v>
      </c>
      <c r="B40" s="66" t="s">
        <v>82</v>
      </c>
      <c r="C40" s="315"/>
      <c r="D40" s="67"/>
      <c r="E40" s="2159"/>
      <c r="F40" s="2160"/>
      <c r="G40" s="2160"/>
      <c r="H40" s="2160"/>
      <c r="I40" s="2163"/>
      <c r="J40" s="2164"/>
      <c r="K40" s="2164"/>
      <c r="L40" s="2165"/>
      <c r="M40" s="2136" t="s">
        <v>394</v>
      </c>
      <c r="N40" s="2137"/>
      <c r="O40" s="2138"/>
      <c r="P40" s="2189"/>
      <c r="Q40" s="2190"/>
      <c r="R40" s="2190"/>
      <c r="S40" s="2191"/>
    </row>
    <row r="41" spans="1:19" ht="20.100000000000001" customHeight="1">
      <c r="A41" s="2134"/>
      <c r="B41" s="68" t="s">
        <v>395</v>
      </c>
      <c r="C41" s="316"/>
      <c r="D41" s="69"/>
      <c r="E41" s="2127"/>
      <c r="F41" s="2128"/>
      <c r="G41" s="2128"/>
      <c r="H41" s="2128"/>
      <c r="I41" s="2128"/>
      <c r="J41" s="2128"/>
      <c r="K41" s="2128"/>
      <c r="L41" s="2129"/>
      <c r="M41" s="2130" t="s">
        <v>396</v>
      </c>
      <c r="N41" s="2131"/>
      <c r="O41" s="2132"/>
      <c r="P41" s="2130"/>
      <c r="Q41" s="2180"/>
      <c r="R41" s="2180"/>
      <c r="S41" s="2181"/>
    </row>
    <row r="42" spans="1:19" ht="20.100000000000001" customHeight="1">
      <c r="A42" s="2135"/>
      <c r="B42" s="101" t="s">
        <v>100</v>
      </c>
      <c r="C42" s="191"/>
      <c r="D42" s="102"/>
      <c r="E42" s="1143"/>
      <c r="F42" s="318" t="s">
        <v>397</v>
      </c>
      <c r="G42" s="190"/>
      <c r="H42" s="190"/>
      <c r="I42" s="190"/>
      <c r="J42" s="169"/>
      <c r="K42" s="169"/>
      <c r="L42" s="169"/>
      <c r="M42" s="2166" t="s">
        <v>148</v>
      </c>
      <c r="N42" s="2157"/>
      <c r="O42" s="2157"/>
      <c r="P42" s="317"/>
      <c r="Q42" s="484" t="s">
        <v>509</v>
      </c>
      <c r="R42" s="478"/>
      <c r="S42" s="475"/>
    </row>
    <row r="43" spans="1:19" ht="20.100000000000001" customHeight="1">
      <c r="A43" s="2161" t="s">
        <v>159</v>
      </c>
      <c r="B43" s="66" t="s">
        <v>82</v>
      </c>
      <c r="C43" s="315"/>
      <c r="D43" s="67"/>
      <c r="E43" s="2159"/>
      <c r="F43" s="2160"/>
      <c r="G43" s="2160"/>
      <c r="H43" s="2160"/>
      <c r="I43" s="2163"/>
      <c r="J43" s="2164"/>
      <c r="K43" s="2164"/>
      <c r="L43" s="2165"/>
      <c r="M43" s="2136" t="s">
        <v>394</v>
      </c>
      <c r="N43" s="2137"/>
      <c r="O43" s="2138"/>
      <c r="P43" s="2182"/>
      <c r="Q43" s="2183"/>
      <c r="R43" s="2183"/>
      <c r="S43" s="2184"/>
    </row>
    <row r="44" spans="1:19" ht="20.100000000000001" customHeight="1">
      <c r="A44" s="2162"/>
      <c r="B44" s="68" t="s">
        <v>395</v>
      </c>
      <c r="C44" s="316"/>
      <c r="D44" s="69"/>
      <c r="E44" s="2127"/>
      <c r="F44" s="2128"/>
      <c r="G44" s="2128"/>
      <c r="H44" s="2128"/>
      <c r="I44" s="2128"/>
      <c r="J44" s="2128"/>
      <c r="K44" s="2128"/>
      <c r="L44" s="2129"/>
      <c r="M44" s="2130" t="s">
        <v>396</v>
      </c>
      <c r="N44" s="2131"/>
      <c r="O44" s="2132"/>
      <c r="P44" s="2175"/>
      <c r="Q44" s="1875"/>
      <c r="R44" s="1875"/>
      <c r="S44" s="2176"/>
    </row>
    <row r="45" spans="1:19" ht="20.100000000000001" customHeight="1">
      <c r="A45" s="2162"/>
      <c r="B45" s="66" t="s">
        <v>82</v>
      </c>
      <c r="C45" s="315"/>
      <c r="D45" s="67"/>
      <c r="E45" s="2159"/>
      <c r="F45" s="2160"/>
      <c r="G45" s="2160"/>
      <c r="H45" s="2160"/>
      <c r="I45" s="2163"/>
      <c r="J45" s="2164"/>
      <c r="K45" s="2164"/>
      <c r="L45" s="2165"/>
      <c r="M45" s="2136" t="s">
        <v>394</v>
      </c>
      <c r="N45" s="2137"/>
      <c r="O45" s="2138"/>
      <c r="P45" s="2177"/>
      <c r="Q45" s="2178"/>
      <c r="R45" s="2178"/>
      <c r="S45" s="2179"/>
    </row>
    <row r="46" spans="1:19" ht="20.100000000000001" customHeight="1">
      <c r="A46" s="2162"/>
      <c r="B46" s="68" t="s">
        <v>395</v>
      </c>
      <c r="C46" s="316"/>
      <c r="D46" s="69"/>
      <c r="E46" s="2127"/>
      <c r="F46" s="2128"/>
      <c r="G46" s="2128"/>
      <c r="H46" s="2128"/>
      <c r="I46" s="2128"/>
      <c r="J46" s="2128"/>
      <c r="K46" s="2128"/>
      <c r="L46" s="2129"/>
      <c r="M46" s="2130" t="s">
        <v>396</v>
      </c>
      <c r="N46" s="2131"/>
      <c r="O46" s="2132"/>
      <c r="P46" s="2130"/>
      <c r="Q46" s="2180"/>
      <c r="R46" s="2180"/>
      <c r="S46" s="2181"/>
    </row>
    <row r="47" spans="1:19" ht="20.100000000000001" customHeight="1">
      <c r="A47" s="2133" t="s">
        <v>158</v>
      </c>
      <c r="B47" s="66" t="s">
        <v>82</v>
      </c>
      <c r="C47" s="315"/>
      <c r="D47" s="67"/>
      <c r="E47" s="2159"/>
      <c r="F47" s="2160"/>
      <c r="G47" s="2160"/>
      <c r="H47" s="2160"/>
      <c r="I47" s="2174"/>
      <c r="J47" s="2164"/>
      <c r="K47" s="2164"/>
      <c r="L47" s="2165"/>
      <c r="M47" s="2136" t="s">
        <v>394</v>
      </c>
      <c r="N47" s="2137"/>
      <c r="O47" s="2138"/>
      <c r="P47" s="2185"/>
      <c r="Q47" s="2186"/>
      <c r="R47" s="2186"/>
      <c r="S47" s="2187"/>
    </row>
    <row r="48" spans="1:19" ht="20.100000000000001" customHeight="1">
      <c r="A48" s="2134"/>
      <c r="B48" s="68" t="s">
        <v>395</v>
      </c>
      <c r="C48" s="316"/>
      <c r="D48" s="69"/>
      <c r="E48" s="2127"/>
      <c r="F48" s="2128"/>
      <c r="G48" s="2128"/>
      <c r="H48" s="2128"/>
      <c r="I48" s="2128"/>
      <c r="J48" s="2128"/>
      <c r="K48" s="2128"/>
      <c r="L48" s="2129"/>
      <c r="M48" s="2130" t="s">
        <v>396</v>
      </c>
      <c r="N48" s="2131"/>
      <c r="O48" s="2132"/>
      <c r="P48" s="2175"/>
      <c r="Q48" s="1875"/>
      <c r="R48" s="1875"/>
      <c r="S48" s="2176"/>
    </row>
    <row r="49" spans="1:19" ht="20.100000000000001" customHeight="1">
      <c r="A49" s="2135"/>
      <c r="B49" s="103" t="s">
        <v>100</v>
      </c>
      <c r="C49" s="193"/>
      <c r="D49" s="104"/>
      <c r="E49" s="317"/>
      <c r="F49" s="488" t="s">
        <v>524</v>
      </c>
      <c r="G49" s="192"/>
      <c r="H49" s="192"/>
      <c r="I49" s="2174"/>
      <c r="J49" s="2164"/>
      <c r="K49" s="2164"/>
      <c r="L49" s="2165"/>
      <c r="M49" s="2166" t="s">
        <v>148</v>
      </c>
      <c r="N49" s="2157"/>
      <c r="O49" s="2083"/>
      <c r="P49" s="317"/>
      <c r="Q49" s="484" t="s">
        <v>509</v>
      </c>
      <c r="R49" s="478"/>
      <c r="S49" s="475"/>
    </row>
    <row r="50" spans="1:19" ht="27" customHeight="1">
      <c r="A50" s="2158" t="s">
        <v>1091</v>
      </c>
      <c r="B50" s="2158"/>
      <c r="C50" s="2158"/>
      <c r="D50" s="2158"/>
      <c r="E50" s="2158"/>
      <c r="F50" s="2158"/>
      <c r="G50" s="2158"/>
      <c r="H50" s="2158"/>
      <c r="I50" s="2158"/>
      <c r="J50" s="2158"/>
      <c r="K50" s="2158"/>
      <c r="L50" s="2158"/>
      <c r="M50" s="2158"/>
      <c r="N50" s="2158"/>
      <c r="O50" s="2158"/>
      <c r="P50" s="2158"/>
      <c r="Q50" s="2158"/>
      <c r="R50" s="2158"/>
      <c r="S50" s="2158"/>
    </row>
    <row r="51" spans="1:19">
      <c r="A51" s="2126" t="s">
        <v>160</v>
      </c>
      <c r="B51" s="2126"/>
      <c r="C51" s="2126"/>
      <c r="D51" s="2126"/>
      <c r="E51" s="2126"/>
      <c r="F51" s="2126"/>
      <c r="G51" s="2126"/>
      <c r="H51" s="2126"/>
      <c r="I51" s="2126"/>
      <c r="J51" s="2126"/>
      <c r="K51" s="2126"/>
      <c r="L51" s="2126"/>
      <c r="M51" s="2126"/>
      <c r="N51" s="2126"/>
      <c r="O51" s="2126"/>
      <c r="P51" s="2126"/>
      <c r="Q51" s="2126"/>
      <c r="R51" s="2126"/>
      <c r="S51" s="2126"/>
    </row>
    <row r="52" spans="1:19" ht="27.95" customHeight="1">
      <c r="A52" s="2126" t="s">
        <v>521</v>
      </c>
      <c r="B52" s="2126"/>
      <c r="C52" s="2126"/>
      <c r="D52" s="2126"/>
      <c r="E52" s="2126"/>
      <c r="F52" s="2126"/>
      <c r="G52" s="2126"/>
      <c r="H52" s="2126"/>
      <c r="I52" s="2126"/>
      <c r="J52" s="2126"/>
      <c r="K52" s="2126"/>
      <c r="L52" s="2126"/>
      <c r="M52" s="2126"/>
      <c r="N52" s="2126"/>
      <c r="O52" s="2126"/>
      <c r="P52" s="2126"/>
      <c r="Q52" s="2126"/>
      <c r="R52" s="2126"/>
      <c r="S52" s="2126"/>
    </row>
    <row r="53" spans="1:19">
      <c r="A53" s="70" t="s">
        <v>173</v>
      </c>
      <c r="B53" s="248"/>
      <c r="C53" s="248"/>
      <c r="D53" s="248"/>
      <c r="E53" s="248"/>
      <c r="F53" s="248"/>
      <c r="G53" s="248"/>
      <c r="H53" s="248"/>
      <c r="I53" s="248"/>
      <c r="J53" s="248"/>
      <c r="K53" s="248"/>
      <c r="L53" s="248"/>
      <c r="M53" s="248"/>
      <c r="N53" s="248"/>
      <c r="O53" s="248"/>
      <c r="P53" s="248"/>
      <c r="Q53" s="248"/>
      <c r="R53" s="248"/>
      <c r="S53" s="248"/>
    </row>
    <row r="54" spans="1:19" ht="23.25" customHeight="1">
      <c r="A54" s="2126" t="s">
        <v>170</v>
      </c>
      <c r="B54" s="2126"/>
      <c r="C54" s="2126"/>
      <c r="D54" s="2126"/>
      <c r="E54" s="2126"/>
      <c r="F54" s="2126"/>
      <c r="G54" s="2126"/>
      <c r="H54" s="2126"/>
      <c r="I54" s="2126"/>
      <c r="J54" s="2126"/>
      <c r="K54" s="2126"/>
      <c r="L54" s="2126"/>
      <c r="M54" s="2126"/>
      <c r="N54" s="2126"/>
      <c r="O54" s="2126"/>
      <c r="P54" s="2126"/>
      <c r="Q54" s="2126"/>
      <c r="R54" s="2126"/>
      <c r="S54" s="2126"/>
    </row>
    <row r="55" spans="1:19" ht="20.100000000000001" customHeight="1"/>
    <row r="56" spans="1:19" ht="20.100000000000001" customHeight="1"/>
  </sheetData>
  <mergeCells count="119">
    <mergeCell ref="M12:S12"/>
    <mergeCell ref="H12:I12"/>
    <mergeCell ref="A2:S2"/>
    <mergeCell ref="B4:J4"/>
    <mergeCell ref="L4:S4"/>
    <mergeCell ref="B5:S5"/>
    <mergeCell ref="B6:S6"/>
    <mergeCell ref="B8:C8"/>
    <mergeCell ref="C9:D9"/>
    <mergeCell ref="E9:S9"/>
    <mergeCell ref="K8:S8"/>
    <mergeCell ref="E8:G8"/>
    <mergeCell ref="H8:I8"/>
    <mergeCell ref="B7:S7"/>
    <mergeCell ref="C15:D15"/>
    <mergeCell ref="F15:G15"/>
    <mergeCell ref="I15:J15"/>
    <mergeCell ref="K15:R15"/>
    <mergeCell ref="A17:D17"/>
    <mergeCell ref="E17:S17"/>
    <mergeCell ref="A13:A15"/>
    <mergeCell ref="M10:S10"/>
    <mergeCell ref="O13:S13"/>
    <mergeCell ref="N11:S11"/>
    <mergeCell ref="K12:L12"/>
    <mergeCell ref="E12:F12"/>
    <mergeCell ref="H11:L11"/>
    <mergeCell ref="B10:D10"/>
    <mergeCell ref="E10:F10"/>
    <mergeCell ref="G10:I10"/>
    <mergeCell ref="K10:L10"/>
    <mergeCell ref="C13:D13"/>
    <mergeCell ref="F13:G13"/>
    <mergeCell ref="I13:J13"/>
    <mergeCell ref="L13:M13"/>
    <mergeCell ref="B11:D11"/>
    <mergeCell ref="E11:G11"/>
    <mergeCell ref="B12:C12"/>
    <mergeCell ref="R28:R29"/>
    <mergeCell ref="S28:S29"/>
    <mergeCell ref="A27:S27"/>
    <mergeCell ref="K26:O26"/>
    <mergeCell ref="B16:S16"/>
    <mergeCell ref="C14:D14"/>
    <mergeCell ref="B21:S21"/>
    <mergeCell ref="C22:D22"/>
    <mergeCell ref="F14:G14"/>
    <mergeCell ref="I14:J14"/>
    <mergeCell ref="K24:L24"/>
    <mergeCell ref="M24:S24"/>
    <mergeCell ref="E24:F24"/>
    <mergeCell ref="P26:S26"/>
    <mergeCell ref="B25:S25"/>
    <mergeCell ref="M20:S20"/>
    <mergeCell ref="C23:D23"/>
    <mergeCell ref="E23:R23"/>
    <mergeCell ref="B26:F26"/>
    <mergeCell ref="E22:R22"/>
    <mergeCell ref="G24:I24"/>
    <mergeCell ref="G26:J26"/>
    <mergeCell ref="L14:N14"/>
    <mergeCell ref="Q14:S14"/>
    <mergeCell ref="M28:O28"/>
    <mergeCell ref="P28:Q29"/>
    <mergeCell ref="I47:L47"/>
    <mergeCell ref="I49:L49"/>
    <mergeCell ref="M49:O49"/>
    <mergeCell ref="P48:S48"/>
    <mergeCell ref="E48:L48"/>
    <mergeCell ref="E45:H45"/>
    <mergeCell ref="I45:L45"/>
    <mergeCell ref="E47:H47"/>
    <mergeCell ref="M44:O44"/>
    <mergeCell ref="P45:S45"/>
    <mergeCell ref="P46:S46"/>
    <mergeCell ref="P43:S43"/>
    <mergeCell ref="P44:S44"/>
    <mergeCell ref="I40:L40"/>
    <mergeCell ref="M43:O43"/>
    <mergeCell ref="P47:S47"/>
    <mergeCell ref="B39:J39"/>
    <mergeCell ref="P40:S40"/>
    <mergeCell ref="P41:S41"/>
    <mergeCell ref="K39:O39"/>
    <mergeCell ref="A28:C29"/>
    <mergeCell ref="D28:L29"/>
    <mergeCell ref="E40:H40"/>
    <mergeCell ref="A40:A42"/>
    <mergeCell ref="M40:O40"/>
    <mergeCell ref="E41:L41"/>
    <mergeCell ref="M41:O41"/>
    <mergeCell ref="I43:L43"/>
    <mergeCell ref="M42:O42"/>
    <mergeCell ref="N29:O29"/>
    <mergeCell ref="D30:L30"/>
    <mergeCell ref="A54:S54"/>
    <mergeCell ref="E46:L46"/>
    <mergeCell ref="M46:O46"/>
    <mergeCell ref="A47:A49"/>
    <mergeCell ref="M47:O47"/>
    <mergeCell ref="A30:C30"/>
    <mergeCell ref="P30:Q30"/>
    <mergeCell ref="N30:O30"/>
    <mergeCell ref="B35:S35"/>
    <mergeCell ref="O33:S33"/>
    <mergeCell ref="K34:S34"/>
    <mergeCell ref="A31:S31"/>
    <mergeCell ref="O32:S32"/>
    <mergeCell ref="A32:N32"/>
    <mergeCell ref="P39:R39"/>
    <mergeCell ref="E44:L44"/>
    <mergeCell ref="B36:S36"/>
    <mergeCell ref="A52:S52"/>
    <mergeCell ref="M45:O45"/>
    <mergeCell ref="A50:S50"/>
    <mergeCell ref="E43:H43"/>
    <mergeCell ref="A51:S51"/>
    <mergeCell ref="M48:O48"/>
    <mergeCell ref="A43:A46"/>
  </mergeCells>
  <phoneticPr fontId="53"/>
  <conditionalFormatting sqref="B8:C8 E8:G8 J8 B16:S16 B35:S36">
    <cfRule type="containsBlanks" dxfId="267" priority="3">
      <formula>LEN(TRIM(B8))=0</formula>
    </cfRule>
  </conditionalFormatting>
  <conditionalFormatting sqref="G10:I10 M10:S10 D12 G12 J12 B13:B15 E13:E15 H13:H15 K13:K14 N13 O14 G24:I24 M24:S24 B25:S25">
    <cfRule type="containsBlanks" dxfId="266" priority="2">
      <formula>LEN(TRIM(B10))=0</formula>
    </cfRule>
  </conditionalFormatting>
  <conditionalFormatting sqref="A30:S30 B39:J39 P39:R39 E40:L41 E42 E43:L48 E49 P40:S41 P42 P43:S48 P49">
    <cfRule type="containsBlanks" dxfId="265" priority="1">
      <formula>LEN(TRIM(A30))=0</formula>
    </cfRule>
  </conditionalFormatting>
  <dataValidations count="10">
    <dataValidation type="list" allowBlank="1" showInputMessage="1" showErrorMessage="1" sqref="E49 E42 B13:B15 E13:E15 H13:H15 K13:K14 N13 O14:P14 P42 P49">
      <formula1>"✔"</formula1>
    </dataValidation>
    <dataValidation type="list" showInputMessage="1" sqref="B39:J39">
      <formula1>"同一建物"</formula1>
    </dataValidation>
    <dataValidation type="list" allowBlank="1" showInputMessage="1" showErrorMessage="1" sqref="B12:C12">
      <formula1>"令和,平成,昭和,大正,明治"</formula1>
    </dataValidation>
    <dataValidation imeMode="off" allowBlank="1" showInputMessage="1" showErrorMessage="1" sqref="M10:S10 N11:S11 M24:S24 G12 J12"/>
    <dataValidation imeMode="hiragana" allowBlank="1" showInputMessage="1" showErrorMessage="1" sqref="K15:R15 B16:S16 G24:I24 G10:I10"/>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 type="list" showInputMessage="1" sqref="E23:R23">
      <formula1>"同上"</formula1>
    </dataValidation>
    <dataValidation type="whole" allowBlank="1" showInputMessage="1" showErrorMessage="1" error="徒歩７分以内に設定してください。" sqref="P39:R39">
      <formula1>0</formula1>
      <formula2>7</formula2>
    </dataValidation>
  </dataValidations>
  <printOptions horizontalCentered="1"/>
  <pageMargins left="0.39370078740157483" right="0.39370078740157483" top="0.39370078740157483" bottom="0" header="0.31496062992125984" footer="0.31496062992125984"/>
  <pageSetup paperSize="9" scale="71" orientation="portrait" r:id="rId1"/>
  <headerFooter>
    <oddFooter>&amp;R東京支部7月開講コース　</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1"/>
  <dimension ref="B8:W42"/>
  <sheetViews>
    <sheetView zoomScaleNormal="100" zoomScaleSheetLayoutView="85" workbookViewId="0">
      <selection activeCell="C14" sqref="C14:E14"/>
    </sheetView>
  </sheetViews>
  <sheetFormatPr defaultRowHeight="13.5"/>
  <cols>
    <col min="2" max="2" width="12.125" customWidth="1"/>
    <col min="3" max="3" width="10.875" customWidth="1"/>
    <col min="4" max="4" width="5.625" customWidth="1"/>
    <col min="5" max="5" width="3.875" customWidth="1"/>
    <col min="6" max="6" width="3.5" customWidth="1"/>
    <col min="7" max="7" width="3.625" customWidth="1"/>
    <col min="8" max="8" width="5.875" customWidth="1"/>
    <col min="9" max="9" width="20.375" customWidth="1"/>
    <col min="10" max="10" width="22" customWidth="1"/>
    <col min="11" max="11" width="9" customWidth="1"/>
    <col min="12" max="12" width="12.125" hidden="1" customWidth="1"/>
    <col min="13" max="13" width="10.875" hidden="1" customWidth="1"/>
    <col min="14" max="14" width="5.625" hidden="1" customWidth="1"/>
    <col min="15" max="15" width="3.875" hidden="1" customWidth="1"/>
    <col min="16" max="16" width="3.5" hidden="1" customWidth="1"/>
    <col min="17" max="17" width="3.625" hidden="1" customWidth="1"/>
    <col min="18" max="18" width="5.875" hidden="1" customWidth="1"/>
    <col min="19" max="19" width="20.375" hidden="1" customWidth="1"/>
    <col min="20" max="20" width="22" hidden="1" customWidth="1"/>
    <col min="21" max="23" width="9" hidden="1" customWidth="1"/>
  </cols>
  <sheetData>
    <row r="8" spans="2:20">
      <c r="I8" s="2259"/>
      <c r="J8" s="2259"/>
      <c r="S8" s="2259"/>
      <c r="T8" s="2259"/>
    </row>
    <row r="9" spans="2:20" ht="18">
      <c r="B9" s="330" t="s">
        <v>411</v>
      </c>
      <c r="I9" s="2259"/>
      <c r="J9" s="2259"/>
      <c r="L9" t="s">
        <v>413</v>
      </c>
      <c r="S9" s="2259"/>
      <c r="T9" s="2259"/>
    </row>
    <row r="10" spans="2:20" ht="18.75">
      <c r="B10" s="328"/>
      <c r="C10" s="362"/>
      <c r="D10" s="362"/>
      <c r="E10" s="362"/>
    </row>
    <row r="11" spans="2:20">
      <c r="B11" s="220" t="s">
        <v>405</v>
      </c>
      <c r="C11" s="1462" t="s">
        <v>30</v>
      </c>
      <c r="D11" s="1462" t="s">
        <v>406</v>
      </c>
      <c r="E11" s="1462" t="s">
        <v>376</v>
      </c>
      <c r="F11" s="220" t="s">
        <v>128</v>
      </c>
      <c r="G11" s="220" t="s">
        <v>407</v>
      </c>
      <c r="H11" s="220" t="s">
        <v>408</v>
      </c>
      <c r="I11" s="220" t="s">
        <v>409</v>
      </c>
      <c r="J11" s="220" t="s">
        <v>410</v>
      </c>
      <c r="L11" s="221" t="s">
        <v>405</v>
      </c>
      <c r="M11" s="221" t="s">
        <v>30</v>
      </c>
      <c r="N11" s="221" t="s">
        <v>406</v>
      </c>
      <c r="O11" s="221" t="s">
        <v>376</v>
      </c>
      <c r="P11" s="221" t="s">
        <v>128</v>
      </c>
      <c r="Q11" s="221" t="s">
        <v>407</v>
      </c>
      <c r="R11" s="221" t="s">
        <v>408</v>
      </c>
      <c r="S11" s="221" t="s">
        <v>409</v>
      </c>
      <c r="T11" s="221" t="s">
        <v>410</v>
      </c>
    </row>
    <row r="12" spans="2:20" ht="20.100000000000001" customHeight="1">
      <c r="B12" s="1430"/>
      <c r="C12" s="1430"/>
      <c r="D12" s="352"/>
      <c r="E12" s="220"/>
      <c r="F12" s="220"/>
      <c r="G12" s="220"/>
      <c r="H12" s="353"/>
      <c r="I12" s="1430"/>
      <c r="J12" s="1430"/>
      <c r="L12" s="355" t="str">
        <f>SUBSTITUTE(SUBSTITUTE(SUBSTITUTE(SUBSTITUTE(SUBSTITUTE(IF(B12="","",ASC(PHONETIC(B12))),"ｬ","ﾔ"),"ｭ","ﾕ"),"ｮ","ﾖ"),"ｯ","ﾂ"),"ｪ","ｴ")</f>
        <v/>
      </c>
      <c r="M12" s="221" t="str">
        <f>DBCS(C12)</f>
        <v/>
      </c>
      <c r="N12" s="329" t="str">
        <f>IF(D12="","",IF(D12&lt;10,"0"&amp;D12,D12))</f>
        <v/>
      </c>
      <c r="O12" s="329" t="str">
        <f>IF(E12="","",IF(E12&lt;10,"0"&amp;E12,E12))</f>
        <v/>
      </c>
      <c r="P12" s="329" t="str">
        <f>IF(F12="","",IF(F12&lt;10,"0"&amp;F12,F12))</f>
        <v/>
      </c>
      <c r="Q12" s="329" t="str">
        <f>IF(G12="","",IF(G12&lt;10,"0"&amp;G12,G12))</f>
        <v/>
      </c>
      <c r="R12" s="221" t="str">
        <f>ASC(H12)</f>
        <v/>
      </c>
      <c r="S12" s="329" t="str">
        <f>IF(I12="","",I12)</f>
        <v/>
      </c>
      <c r="T12" s="329" t="str">
        <f>IF(J12="","",J12)</f>
        <v/>
      </c>
    </row>
    <row r="13" spans="2:20" ht="20.100000000000001" customHeight="1">
      <c r="B13" s="1430"/>
      <c r="C13" s="1430"/>
      <c r="D13" s="352"/>
      <c r="E13" s="220"/>
      <c r="F13" s="220"/>
      <c r="G13" s="220"/>
      <c r="H13" s="353"/>
      <c r="I13" s="1430"/>
      <c r="J13" s="1430"/>
      <c r="L13" s="355" t="str">
        <f t="shared" ref="L13:L42" si="0">SUBSTITUTE(SUBSTITUTE(SUBSTITUTE(SUBSTITUTE(SUBSTITUTE(IF(B13="","",ASC(PHONETIC(B13))),"ｬ","ﾔ"),"ｭ","ﾕ"),"ｮ","ﾖ"),"ｯ","ﾂ"),"ｪ","ｴ")</f>
        <v/>
      </c>
      <c r="M13" s="221" t="str">
        <f t="shared" ref="M13:M42" si="1">DBCS(C13)</f>
        <v/>
      </c>
      <c r="N13" s="329" t="str">
        <f t="shared" ref="N13:N42" si="2">IF(D13="","",IF(D13&lt;10,"0"&amp;D13,D13))</f>
        <v/>
      </c>
      <c r="O13" s="329" t="str">
        <f t="shared" ref="O13:O42" si="3">IF(E13="","",IF(E13&lt;10,"0"&amp;E13,E13))</f>
        <v/>
      </c>
      <c r="P13" s="329" t="str">
        <f t="shared" ref="P13:P42" si="4">IF(F13="","",IF(F13&lt;10,"0"&amp;F13,F13))</f>
        <v/>
      </c>
      <c r="Q13" s="329" t="str">
        <f t="shared" ref="Q13:Q42" si="5">IF(G13="","",IF(G13&lt;10,"0"&amp;G13,G13))</f>
        <v/>
      </c>
      <c r="R13" s="221" t="str">
        <f t="shared" ref="R13:R42" si="6">ASC(H13)</f>
        <v/>
      </c>
      <c r="S13" s="329" t="str">
        <f t="shared" ref="S13:S42" si="7">IF(I13="","",I13)</f>
        <v/>
      </c>
      <c r="T13" s="329" t="str">
        <f t="shared" ref="T13:T42" si="8">IF(J13="","",J13)</f>
        <v/>
      </c>
    </row>
    <row r="14" spans="2:20" ht="20.100000000000001" customHeight="1">
      <c r="B14" s="1430"/>
      <c r="C14" s="1430"/>
      <c r="D14" s="352"/>
      <c r="E14" s="220"/>
      <c r="F14" s="220"/>
      <c r="G14" s="220"/>
      <c r="H14" s="353"/>
      <c r="I14" s="1430"/>
      <c r="J14" s="1430"/>
      <c r="L14" s="355" t="str">
        <f t="shared" si="0"/>
        <v/>
      </c>
      <c r="M14" s="221" t="str">
        <f t="shared" si="1"/>
        <v/>
      </c>
      <c r="N14" s="329" t="str">
        <f t="shared" si="2"/>
        <v/>
      </c>
      <c r="O14" s="329" t="str">
        <f t="shared" si="3"/>
        <v/>
      </c>
      <c r="P14" s="329" t="str">
        <f t="shared" si="4"/>
        <v/>
      </c>
      <c r="Q14" s="329" t="str">
        <f t="shared" si="5"/>
        <v/>
      </c>
      <c r="R14" s="221" t="str">
        <f t="shared" si="6"/>
        <v/>
      </c>
      <c r="S14" s="329" t="str">
        <f t="shared" si="7"/>
        <v/>
      </c>
      <c r="T14" s="329" t="str">
        <f t="shared" si="8"/>
        <v/>
      </c>
    </row>
    <row r="15" spans="2:20" ht="20.100000000000001" customHeight="1">
      <c r="B15" s="1430"/>
      <c r="C15" s="1430"/>
      <c r="D15" s="352"/>
      <c r="E15" s="220"/>
      <c r="F15" s="220"/>
      <c r="G15" s="220"/>
      <c r="H15" s="353"/>
      <c r="I15" s="1430"/>
      <c r="J15" s="1430"/>
      <c r="L15" s="355" t="str">
        <f t="shared" si="0"/>
        <v/>
      </c>
      <c r="M15" s="221" t="str">
        <f t="shared" si="1"/>
        <v/>
      </c>
      <c r="N15" s="329" t="str">
        <f t="shared" si="2"/>
        <v/>
      </c>
      <c r="O15" s="329" t="str">
        <f t="shared" si="3"/>
        <v/>
      </c>
      <c r="P15" s="329" t="str">
        <f t="shared" si="4"/>
        <v/>
      </c>
      <c r="Q15" s="329" t="str">
        <f t="shared" si="5"/>
        <v/>
      </c>
      <c r="R15" s="221" t="str">
        <f t="shared" si="6"/>
        <v/>
      </c>
      <c r="S15" s="329" t="str">
        <f t="shared" si="7"/>
        <v/>
      </c>
      <c r="T15" s="329" t="str">
        <f t="shared" si="8"/>
        <v/>
      </c>
    </row>
    <row r="16" spans="2:20" ht="20.100000000000001" customHeight="1">
      <c r="B16" s="1430"/>
      <c r="C16" s="1430"/>
      <c r="D16" s="352"/>
      <c r="E16" s="220"/>
      <c r="F16" s="220"/>
      <c r="G16" s="220"/>
      <c r="H16" s="353"/>
      <c r="I16" s="1430"/>
      <c r="J16" s="1430"/>
      <c r="L16" s="355" t="str">
        <f t="shared" si="0"/>
        <v/>
      </c>
      <c r="M16" s="221" t="str">
        <f t="shared" si="1"/>
        <v/>
      </c>
      <c r="N16" s="329" t="str">
        <f t="shared" si="2"/>
        <v/>
      </c>
      <c r="O16" s="329" t="str">
        <f t="shared" si="3"/>
        <v/>
      </c>
      <c r="P16" s="329" t="str">
        <f t="shared" si="4"/>
        <v/>
      </c>
      <c r="Q16" s="329" t="str">
        <f t="shared" si="5"/>
        <v/>
      </c>
      <c r="R16" s="221" t="str">
        <f t="shared" si="6"/>
        <v/>
      </c>
      <c r="S16" s="329" t="str">
        <f t="shared" si="7"/>
        <v/>
      </c>
      <c r="T16" s="329" t="str">
        <f t="shared" si="8"/>
        <v/>
      </c>
    </row>
    <row r="17" spans="2:20" ht="20.100000000000001" customHeight="1">
      <c r="B17" s="1430"/>
      <c r="C17" s="1430"/>
      <c r="D17" s="352"/>
      <c r="E17" s="220"/>
      <c r="F17" s="220"/>
      <c r="G17" s="220"/>
      <c r="H17" s="353"/>
      <c r="I17" s="1430"/>
      <c r="J17" s="1430"/>
      <c r="L17" s="355" t="str">
        <f t="shared" si="0"/>
        <v/>
      </c>
      <c r="M17" s="221" t="str">
        <f t="shared" si="1"/>
        <v/>
      </c>
      <c r="N17" s="329" t="str">
        <f t="shared" si="2"/>
        <v/>
      </c>
      <c r="O17" s="329" t="str">
        <f t="shared" si="3"/>
        <v/>
      </c>
      <c r="P17" s="329" t="str">
        <f t="shared" si="4"/>
        <v/>
      </c>
      <c r="Q17" s="329" t="str">
        <f t="shared" si="5"/>
        <v/>
      </c>
      <c r="R17" s="221" t="str">
        <f t="shared" si="6"/>
        <v/>
      </c>
      <c r="S17" s="329" t="str">
        <f t="shared" si="7"/>
        <v/>
      </c>
      <c r="T17" s="329" t="str">
        <f t="shared" si="8"/>
        <v/>
      </c>
    </row>
    <row r="18" spans="2:20" ht="20.100000000000001" customHeight="1">
      <c r="B18" s="1430"/>
      <c r="C18" s="1430"/>
      <c r="D18" s="352"/>
      <c r="E18" s="220"/>
      <c r="F18" s="220"/>
      <c r="G18" s="220"/>
      <c r="H18" s="353"/>
      <c r="I18" s="1430"/>
      <c r="J18" s="1430"/>
      <c r="L18" s="355" t="str">
        <f t="shared" si="0"/>
        <v/>
      </c>
      <c r="M18" s="221" t="str">
        <f t="shared" si="1"/>
        <v/>
      </c>
      <c r="N18" s="329" t="str">
        <f t="shared" si="2"/>
        <v/>
      </c>
      <c r="O18" s="329" t="str">
        <f t="shared" si="3"/>
        <v/>
      </c>
      <c r="P18" s="329" t="str">
        <f t="shared" si="4"/>
        <v/>
      </c>
      <c r="Q18" s="329" t="str">
        <f t="shared" si="5"/>
        <v/>
      </c>
      <c r="R18" s="221" t="str">
        <f t="shared" si="6"/>
        <v/>
      </c>
      <c r="S18" s="329" t="str">
        <f t="shared" si="7"/>
        <v/>
      </c>
      <c r="T18" s="329" t="str">
        <f t="shared" si="8"/>
        <v/>
      </c>
    </row>
    <row r="19" spans="2:20" ht="20.100000000000001" customHeight="1">
      <c r="B19" s="1430"/>
      <c r="C19" s="1430"/>
      <c r="D19" s="352"/>
      <c r="E19" s="220"/>
      <c r="F19" s="220"/>
      <c r="G19" s="220"/>
      <c r="H19" s="353"/>
      <c r="I19" s="1430"/>
      <c r="J19" s="1430"/>
      <c r="L19" s="355" t="str">
        <f t="shared" si="0"/>
        <v/>
      </c>
      <c r="M19" s="221" t="str">
        <f t="shared" si="1"/>
        <v/>
      </c>
      <c r="N19" s="329" t="str">
        <f t="shared" si="2"/>
        <v/>
      </c>
      <c r="O19" s="329" t="str">
        <f t="shared" si="3"/>
        <v/>
      </c>
      <c r="P19" s="329" t="str">
        <f t="shared" si="4"/>
        <v/>
      </c>
      <c r="Q19" s="329" t="str">
        <f t="shared" si="5"/>
        <v/>
      </c>
      <c r="R19" s="221" t="str">
        <f t="shared" si="6"/>
        <v/>
      </c>
      <c r="S19" s="329" t="str">
        <f t="shared" si="7"/>
        <v/>
      </c>
      <c r="T19" s="329" t="str">
        <f t="shared" si="8"/>
        <v/>
      </c>
    </row>
    <row r="20" spans="2:20" ht="20.100000000000001" customHeight="1">
      <c r="B20" s="1430"/>
      <c r="C20" s="1430"/>
      <c r="D20" s="352"/>
      <c r="E20" s="220"/>
      <c r="F20" s="220"/>
      <c r="G20" s="220"/>
      <c r="H20" s="353"/>
      <c r="I20" s="1430"/>
      <c r="J20" s="1430"/>
      <c r="L20" s="355" t="str">
        <f t="shared" si="0"/>
        <v/>
      </c>
      <c r="M20" s="221" t="str">
        <f t="shared" si="1"/>
        <v/>
      </c>
      <c r="N20" s="329" t="str">
        <f t="shared" si="2"/>
        <v/>
      </c>
      <c r="O20" s="329" t="str">
        <f t="shared" si="3"/>
        <v/>
      </c>
      <c r="P20" s="329" t="str">
        <f t="shared" si="4"/>
        <v/>
      </c>
      <c r="Q20" s="329" t="str">
        <f t="shared" si="5"/>
        <v/>
      </c>
      <c r="R20" s="221" t="str">
        <f t="shared" si="6"/>
        <v/>
      </c>
      <c r="S20" s="329" t="str">
        <f t="shared" si="7"/>
        <v/>
      </c>
      <c r="T20" s="329" t="str">
        <f t="shared" si="8"/>
        <v/>
      </c>
    </row>
    <row r="21" spans="2:20" ht="20.100000000000001" customHeight="1">
      <c r="B21" s="1430"/>
      <c r="C21" s="1430"/>
      <c r="D21" s="352"/>
      <c r="E21" s="220"/>
      <c r="F21" s="220"/>
      <c r="G21" s="220"/>
      <c r="H21" s="353"/>
      <c r="I21" s="1430"/>
      <c r="J21" s="1430"/>
      <c r="L21" s="355" t="str">
        <f t="shared" si="0"/>
        <v/>
      </c>
      <c r="M21" s="221" t="str">
        <f t="shared" si="1"/>
        <v/>
      </c>
      <c r="N21" s="329" t="str">
        <f t="shared" si="2"/>
        <v/>
      </c>
      <c r="O21" s="329" t="str">
        <f t="shared" si="3"/>
        <v/>
      </c>
      <c r="P21" s="329" t="str">
        <f t="shared" si="4"/>
        <v/>
      </c>
      <c r="Q21" s="329" t="str">
        <f t="shared" si="5"/>
        <v/>
      </c>
      <c r="R21" s="221" t="str">
        <f t="shared" si="6"/>
        <v/>
      </c>
      <c r="S21" s="329" t="str">
        <f t="shared" si="7"/>
        <v/>
      </c>
      <c r="T21" s="329" t="str">
        <f t="shared" si="8"/>
        <v/>
      </c>
    </row>
    <row r="22" spans="2:20" ht="20.100000000000001" customHeight="1">
      <c r="B22" s="1430"/>
      <c r="C22" s="1430"/>
      <c r="D22" s="352"/>
      <c r="E22" s="220"/>
      <c r="F22" s="220"/>
      <c r="G22" s="220"/>
      <c r="H22" s="353"/>
      <c r="I22" s="1430"/>
      <c r="J22" s="1430"/>
      <c r="L22" s="355" t="str">
        <f t="shared" si="0"/>
        <v/>
      </c>
      <c r="M22" s="221" t="str">
        <f t="shared" si="1"/>
        <v/>
      </c>
      <c r="N22" s="329" t="str">
        <f t="shared" si="2"/>
        <v/>
      </c>
      <c r="O22" s="329" t="str">
        <f t="shared" si="3"/>
        <v/>
      </c>
      <c r="P22" s="329" t="str">
        <f t="shared" si="4"/>
        <v/>
      </c>
      <c r="Q22" s="329" t="str">
        <f t="shared" si="5"/>
        <v/>
      </c>
      <c r="R22" s="221" t="str">
        <f t="shared" si="6"/>
        <v/>
      </c>
      <c r="S22" s="329" t="str">
        <f t="shared" si="7"/>
        <v/>
      </c>
      <c r="T22" s="329" t="str">
        <f t="shared" si="8"/>
        <v/>
      </c>
    </row>
    <row r="23" spans="2:20" ht="20.100000000000001" customHeight="1">
      <c r="B23" s="1430"/>
      <c r="C23" s="1430"/>
      <c r="D23" s="352"/>
      <c r="E23" s="220"/>
      <c r="F23" s="220"/>
      <c r="G23" s="220"/>
      <c r="H23" s="353"/>
      <c r="I23" s="1430"/>
      <c r="J23" s="1430"/>
      <c r="L23" s="355" t="str">
        <f t="shared" si="0"/>
        <v/>
      </c>
      <c r="M23" s="221" t="str">
        <f t="shared" si="1"/>
        <v/>
      </c>
      <c r="N23" s="329" t="str">
        <f t="shared" si="2"/>
        <v/>
      </c>
      <c r="O23" s="329" t="str">
        <f t="shared" si="3"/>
        <v/>
      </c>
      <c r="P23" s="329" t="str">
        <f t="shared" si="4"/>
        <v/>
      </c>
      <c r="Q23" s="329" t="str">
        <f t="shared" si="5"/>
        <v/>
      </c>
      <c r="R23" s="221" t="str">
        <f t="shared" si="6"/>
        <v/>
      </c>
      <c r="S23" s="329" t="str">
        <f t="shared" si="7"/>
        <v/>
      </c>
      <c r="T23" s="329" t="str">
        <f t="shared" si="8"/>
        <v/>
      </c>
    </row>
    <row r="24" spans="2:20" ht="20.100000000000001" customHeight="1">
      <c r="B24" s="1430"/>
      <c r="C24" s="1430"/>
      <c r="D24" s="352"/>
      <c r="E24" s="220"/>
      <c r="F24" s="220"/>
      <c r="G24" s="220"/>
      <c r="H24" s="353"/>
      <c r="I24" s="1430"/>
      <c r="J24" s="1430"/>
      <c r="L24" s="355" t="str">
        <f t="shared" si="0"/>
        <v/>
      </c>
      <c r="M24" s="221" t="str">
        <f t="shared" si="1"/>
        <v/>
      </c>
      <c r="N24" s="329" t="str">
        <f t="shared" si="2"/>
        <v/>
      </c>
      <c r="O24" s="329" t="str">
        <f t="shared" si="3"/>
        <v/>
      </c>
      <c r="P24" s="329" t="str">
        <f t="shared" si="4"/>
        <v/>
      </c>
      <c r="Q24" s="329" t="str">
        <f t="shared" si="5"/>
        <v/>
      </c>
      <c r="R24" s="221" t="str">
        <f t="shared" si="6"/>
        <v/>
      </c>
      <c r="S24" s="329" t="str">
        <f t="shared" si="7"/>
        <v/>
      </c>
      <c r="T24" s="329" t="str">
        <f t="shared" si="8"/>
        <v/>
      </c>
    </row>
    <row r="25" spans="2:20" ht="20.100000000000001" customHeight="1">
      <c r="B25" s="1430"/>
      <c r="C25" s="1430"/>
      <c r="D25" s="352"/>
      <c r="E25" s="220"/>
      <c r="F25" s="220"/>
      <c r="G25" s="220"/>
      <c r="H25" s="353"/>
      <c r="I25" s="1430"/>
      <c r="J25" s="1430"/>
      <c r="L25" s="355" t="str">
        <f t="shared" si="0"/>
        <v/>
      </c>
      <c r="M25" s="221" t="str">
        <f t="shared" si="1"/>
        <v/>
      </c>
      <c r="N25" s="329" t="str">
        <f t="shared" si="2"/>
        <v/>
      </c>
      <c r="O25" s="329" t="str">
        <f t="shared" si="3"/>
        <v/>
      </c>
      <c r="P25" s="329" t="str">
        <f t="shared" si="4"/>
        <v/>
      </c>
      <c r="Q25" s="329" t="str">
        <f t="shared" si="5"/>
        <v/>
      </c>
      <c r="R25" s="221" t="str">
        <f t="shared" si="6"/>
        <v/>
      </c>
      <c r="S25" s="329" t="str">
        <f t="shared" si="7"/>
        <v/>
      </c>
      <c r="T25" s="329" t="str">
        <f t="shared" si="8"/>
        <v/>
      </c>
    </row>
    <row r="26" spans="2:20" ht="20.100000000000001" customHeight="1">
      <c r="B26" s="1430"/>
      <c r="C26" s="1430"/>
      <c r="D26" s="352"/>
      <c r="E26" s="220"/>
      <c r="F26" s="220"/>
      <c r="G26" s="220"/>
      <c r="H26" s="353"/>
      <c r="I26" s="1430"/>
      <c r="J26" s="1430"/>
      <c r="L26" s="355" t="str">
        <f t="shared" si="0"/>
        <v/>
      </c>
      <c r="M26" s="221" t="str">
        <f t="shared" si="1"/>
        <v/>
      </c>
      <c r="N26" s="329" t="str">
        <f t="shared" si="2"/>
        <v/>
      </c>
      <c r="O26" s="329" t="str">
        <f t="shared" si="3"/>
        <v/>
      </c>
      <c r="P26" s="329" t="str">
        <f t="shared" si="4"/>
        <v/>
      </c>
      <c r="Q26" s="329" t="str">
        <f t="shared" si="5"/>
        <v/>
      </c>
      <c r="R26" s="221" t="str">
        <f t="shared" si="6"/>
        <v/>
      </c>
      <c r="S26" s="329" t="str">
        <f t="shared" si="7"/>
        <v/>
      </c>
      <c r="T26" s="329" t="str">
        <f t="shared" si="8"/>
        <v/>
      </c>
    </row>
    <row r="27" spans="2:20" ht="20.100000000000001" customHeight="1">
      <c r="B27" s="1430"/>
      <c r="C27" s="1430"/>
      <c r="D27" s="352"/>
      <c r="E27" s="220"/>
      <c r="F27" s="220"/>
      <c r="G27" s="220"/>
      <c r="H27" s="353"/>
      <c r="I27" s="1430"/>
      <c r="J27" s="1430"/>
      <c r="L27" s="355" t="str">
        <f t="shared" si="0"/>
        <v/>
      </c>
      <c r="M27" s="221" t="str">
        <f t="shared" si="1"/>
        <v/>
      </c>
      <c r="N27" s="329" t="str">
        <f t="shared" si="2"/>
        <v/>
      </c>
      <c r="O27" s="329" t="str">
        <f t="shared" si="3"/>
        <v/>
      </c>
      <c r="P27" s="329" t="str">
        <f t="shared" si="4"/>
        <v/>
      </c>
      <c r="Q27" s="329" t="str">
        <f t="shared" si="5"/>
        <v/>
      </c>
      <c r="R27" s="221" t="str">
        <f t="shared" si="6"/>
        <v/>
      </c>
      <c r="S27" s="329" t="str">
        <f t="shared" si="7"/>
        <v/>
      </c>
      <c r="T27" s="329" t="str">
        <f t="shared" si="8"/>
        <v/>
      </c>
    </row>
    <row r="28" spans="2:20" ht="20.100000000000001" customHeight="1">
      <c r="B28" s="1430"/>
      <c r="C28" s="1430"/>
      <c r="D28" s="352"/>
      <c r="E28" s="220"/>
      <c r="F28" s="220"/>
      <c r="G28" s="220"/>
      <c r="H28" s="353"/>
      <c r="I28" s="1430"/>
      <c r="J28" s="1430"/>
      <c r="L28" s="355" t="str">
        <f t="shared" si="0"/>
        <v/>
      </c>
      <c r="M28" s="221" t="str">
        <f t="shared" si="1"/>
        <v/>
      </c>
      <c r="N28" s="329" t="str">
        <f t="shared" si="2"/>
        <v/>
      </c>
      <c r="O28" s="329" t="str">
        <f t="shared" si="3"/>
        <v/>
      </c>
      <c r="P28" s="329" t="str">
        <f t="shared" si="4"/>
        <v/>
      </c>
      <c r="Q28" s="329" t="str">
        <f t="shared" si="5"/>
        <v/>
      </c>
      <c r="R28" s="221" t="str">
        <f t="shared" si="6"/>
        <v/>
      </c>
      <c r="S28" s="329" t="str">
        <f t="shared" si="7"/>
        <v/>
      </c>
      <c r="T28" s="329" t="str">
        <f t="shared" si="8"/>
        <v/>
      </c>
    </row>
    <row r="29" spans="2:20" ht="20.100000000000001" customHeight="1">
      <c r="B29" s="1430"/>
      <c r="C29" s="1430"/>
      <c r="D29" s="352"/>
      <c r="E29" s="220"/>
      <c r="F29" s="220"/>
      <c r="G29" s="220"/>
      <c r="H29" s="353"/>
      <c r="I29" s="1430"/>
      <c r="J29" s="1430"/>
      <c r="L29" s="355" t="str">
        <f t="shared" si="0"/>
        <v/>
      </c>
      <c r="M29" s="221" t="str">
        <f t="shared" si="1"/>
        <v/>
      </c>
      <c r="N29" s="329" t="str">
        <f t="shared" si="2"/>
        <v/>
      </c>
      <c r="O29" s="329" t="str">
        <f t="shared" si="3"/>
        <v/>
      </c>
      <c r="P29" s="329" t="str">
        <f t="shared" si="4"/>
        <v/>
      </c>
      <c r="Q29" s="329" t="str">
        <f t="shared" si="5"/>
        <v/>
      </c>
      <c r="R29" s="221" t="str">
        <f t="shared" si="6"/>
        <v/>
      </c>
      <c r="S29" s="329" t="str">
        <f t="shared" si="7"/>
        <v/>
      </c>
      <c r="T29" s="329" t="str">
        <f t="shared" si="8"/>
        <v/>
      </c>
    </row>
    <row r="30" spans="2:20" ht="20.100000000000001" customHeight="1">
      <c r="B30" s="1430"/>
      <c r="C30" s="1430"/>
      <c r="D30" s="352"/>
      <c r="E30" s="220"/>
      <c r="F30" s="220"/>
      <c r="G30" s="220"/>
      <c r="H30" s="353"/>
      <c r="I30" s="1430"/>
      <c r="J30" s="1430"/>
      <c r="L30" s="355" t="str">
        <f t="shared" si="0"/>
        <v/>
      </c>
      <c r="M30" s="221" t="str">
        <f t="shared" si="1"/>
        <v/>
      </c>
      <c r="N30" s="329" t="str">
        <f t="shared" si="2"/>
        <v/>
      </c>
      <c r="O30" s="329" t="str">
        <f t="shared" si="3"/>
        <v/>
      </c>
      <c r="P30" s="329" t="str">
        <f t="shared" si="4"/>
        <v/>
      </c>
      <c r="Q30" s="329" t="str">
        <f t="shared" si="5"/>
        <v/>
      </c>
      <c r="R30" s="221" t="str">
        <f t="shared" si="6"/>
        <v/>
      </c>
      <c r="S30" s="329" t="str">
        <f t="shared" si="7"/>
        <v/>
      </c>
      <c r="T30" s="329" t="str">
        <f t="shared" si="8"/>
        <v/>
      </c>
    </row>
    <row r="31" spans="2:20" ht="20.100000000000001" customHeight="1">
      <c r="B31" s="1430"/>
      <c r="C31" s="1430"/>
      <c r="D31" s="352"/>
      <c r="E31" s="220"/>
      <c r="F31" s="220"/>
      <c r="G31" s="220"/>
      <c r="H31" s="353"/>
      <c r="I31" s="1430"/>
      <c r="J31" s="1430"/>
      <c r="L31" s="355" t="str">
        <f t="shared" si="0"/>
        <v/>
      </c>
      <c r="M31" s="221" t="str">
        <f t="shared" si="1"/>
        <v/>
      </c>
      <c r="N31" s="329" t="str">
        <f t="shared" si="2"/>
        <v/>
      </c>
      <c r="O31" s="329" t="str">
        <f t="shared" si="3"/>
        <v/>
      </c>
      <c r="P31" s="329" t="str">
        <f t="shared" si="4"/>
        <v/>
      </c>
      <c r="Q31" s="329" t="str">
        <f t="shared" si="5"/>
        <v/>
      </c>
      <c r="R31" s="221" t="str">
        <f t="shared" si="6"/>
        <v/>
      </c>
      <c r="S31" s="329" t="str">
        <f t="shared" si="7"/>
        <v/>
      </c>
      <c r="T31" s="329" t="str">
        <f t="shared" si="8"/>
        <v/>
      </c>
    </row>
    <row r="32" spans="2:20" ht="20.100000000000001" customHeight="1">
      <c r="B32" s="1430"/>
      <c r="C32" s="1430"/>
      <c r="D32" s="352"/>
      <c r="E32" s="220"/>
      <c r="F32" s="220"/>
      <c r="G32" s="220"/>
      <c r="H32" s="353"/>
      <c r="I32" s="1430"/>
      <c r="J32" s="1430"/>
      <c r="L32" s="355" t="str">
        <f t="shared" si="0"/>
        <v/>
      </c>
      <c r="M32" s="221" t="str">
        <f t="shared" si="1"/>
        <v/>
      </c>
      <c r="N32" s="329" t="str">
        <f t="shared" si="2"/>
        <v/>
      </c>
      <c r="O32" s="329" t="str">
        <f t="shared" si="3"/>
        <v/>
      </c>
      <c r="P32" s="329" t="str">
        <f t="shared" si="4"/>
        <v/>
      </c>
      <c r="Q32" s="329" t="str">
        <f t="shared" si="5"/>
        <v/>
      </c>
      <c r="R32" s="221" t="str">
        <f t="shared" si="6"/>
        <v/>
      </c>
      <c r="S32" s="329" t="str">
        <f t="shared" si="7"/>
        <v/>
      </c>
      <c r="T32" s="329" t="str">
        <f t="shared" si="8"/>
        <v/>
      </c>
    </row>
    <row r="33" spans="2:20" ht="20.100000000000001" customHeight="1">
      <c r="B33" s="1430"/>
      <c r="C33" s="1430"/>
      <c r="D33" s="352"/>
      <c r="E33" s="220"/>
      <c r="F33" s="220"/>
      <c r="G33" s="220"/>
      <c r="H33" s="353"/>
      <c r="I33" s="1430"/>
      <c r="J33" s="1430"/>
      <c r="L33" s="355" t="str">
        <f t="shared" si="0"/>
        <v/>
      </c>
      <c r="M33" s="221" t="str">
        <f t="shared" si="1"/>
        <v/>
      </c>
      <c r="N33" s="329" t="str">
        <f t="shared" si="2"/>
        <v/>
      </c>
      <c r="O33" s="329" t="str">
        <f t="shared" si="3"/>
        <v/>
      </c>
      <c r="P33" s="329" t="str">
        <f t="shared" si="4"/>
        <v/>
      </c>
      <c r="Q33" s="329" t="str">
        <f t="shared" si="5"/>
        <v/>
      </c>
      <c r="R33" s="221" t="str">
        <f t="shared" si="6"/>
        <v/>
      </c>
      <c r="S33" s="329" t="str">
        <f t="shared" si="7"/>
        <v/>
      </c>
      <c r="T33" s="329" t="str">
        <f t="shared" si="8"/>
        <v/>
      </c>
    </row>
    <row r="34" spans="2:20" ht="20.100000000000001" customHeight="1">
      <c r="B34" s="1430"/>
      <c r="C34" s="1430"/>
      <c r="D34" s="352"/>
      <c r="E34" s="220"/>
      <c r="F34" s="220"/>
      <c r="G34" s="220"/>
      <c r="H34" s="353"/>
      <c r="I34" s="1430"/>
      <c r="J34" s="1430"/>
      <c r="L34" s="355" t="str">
        <f t="shared" si="0"/>
        <v/>
      </c>
      <c r="M34" s="221" t="str">
        <f t="shared" si="1"/>
        <v/>
      </c>
      <c r="N34" s="329" t="str">
        <f t="shared" si="2"/>
        <v/>
      </c>
      <c r="O34" s="329" t="str">
        <f t="shared" si="3"/>
        <v/>
      </c>
      <c r="P34" s="329" t="str">
        <f t="shared" si="4"/>
        <v/>
      </c>
      <c r="Q34" s="329" t="str">
        <f t="shared" si="5"/>
        <v/>
      </c>
      <c r="R34" s="221" t="str">
        <f t="shared" si="6"/>
        <v/>
      </c>
      <c r="S34" s="329" t="str">
        <f t="shared" si="7"/>
        <v/>
      </c>
      <c r="T34" s="329" t="str">
        <f t="shared" si="8"/>
        <v/>
      </c>
    </row>
    <row r="35" spans="2:20" ht="20.100000000000001" customHeight="1">
      <c r="B35" s="1430"/>
      <c r="C35" s="1430"/>
      <c r="D35" s="352"/>
      <c r="E35" s="220"/>
      <c r="F35" s="220"/>
      <c r="G35" s="220"/>
      <c r="H35" s="353"/>
      <c r="I35" s="1430"/>
      <c r="J35" s="1430"/>
      <c r="L35" s="355" t="str">
        <f t="shared" si="0"/>
        <v/>
      </c>
      <c r="M35" s="221" t="str">
        <f t="shared" si="1"/>
        <v/>
      </c>
      <c r="N35" s="329" t="str">
        <f t="shared" si="2"/>
        <v/>
      </c>
      <c r="O35" s="329" t="str">
        <f t="shared" si="3"/>
        <v/>
      </c>
      <c r="P35" s="329" t="str">
        <f t="shared" si="4"/>
        <v/>
      </c>
      <c r="Q35" s="329" t="str">
        <f t="shared" si="5"/>
        <v/>
      </c>
      <c r="R35" s="221" t="str">
        <f t="shared" si="6"/>
        <v/>
      </c>
      <c r="S35" s="329" t="str">
        <f t="shared" si="7"/>
        <v/>
      </c>
      <c r="T35" s="329" t="str">
        <f t="shared" si="8"/>
        <v/>
      </c>
    </row>
    <row r="36" spans="2:20" ht="20.100000000000001" customHeight="1">
      <c r="B36" s="1430"/>
      <c r="C36" s="1430"/>
      <c r="D36" s="352"/>
      <c r="E36" s="220"/>
      <c r="F36" s="220"/>
      <c r="G36" s="220"/>
      <c r="H36" s="353"/>
      <c r="I36" s="1430"/>
      <c r="J36" s="1430"/>
      <c r="L36" s="355" t="str">
        <f t="shared" si="0"/>
        <v/>
      </c>
      <c r="M36" s="221" t="str">
        <f t="shared" si="1"/>
        <v/>
      </c>
      <c r="N36" s="329" t="str">
        <f t="shared" si="2"/>
        <v/>
      </c>
      <c r="O36" s="329" t="str">
        <f t="shared" si="3"/>
        <v/>
      </c>
      <c r="P36" s="329" t="str">
        <f t="shared" si="4"/>
        <v/>
      </c>
      <c r="Q36" s="329" t="str">
        <f t="shared" si="5"/>
        <v/>
      </c>
      <c r="R36" s="221" t="str">
        <f t="shared" si="6"/>
        <v/>
      </c>
      <c r="S36" s="329" t="str">
        <f t="shared" si="7"/>
        <v/>
      </c>
      <c r="T36" s="329" t="str">
        <f t="shared" si="8"/>
        <v/>
      </c>
    </row>
    <row r="37" spans="2:20" ht="20.100000000000001" customHeight="1">
      <c r="B37" s="1430"/>
      <c r="C37" s="1430"/>
      <c r="D37" s="352"/>
      <c r="E37" s="220"/>
      <c r="F37" s="220"/>
      <c r="G37" s="220"/>
      <c r="H37" s="353"/>
      <c r="I37" s="1430"/>
      <c r="J37" s="1430"/>
      <c r="L37" s="355" t="str">
        <f t="shared" si="0"/>
        <v/>
      </c>
      <c r="M37" s="221" t="str">
        <f t="shared" si="1"/>
        <v/>
      </c>
      <c r="N37" s="329" t="str">
        <f t="shared" si="2"/>
        <v/>
      </c>
      <c r="O37" s="329" t="str">
        <f t="shared" si="3"/>
        <v/>
      </c>
      <c r="P37" s="329" t="str">
        <f t="shared" si="4"/>
        <v/>
      </c>
      <c r="Q37" s="329" t="str">
        <f t="shared" si="5"/>
        <v/>
      </c>
      <c r="R37" s="221" t="str">
        <f t="shared" si="6"/>
        <v/>
      </c>
      <c r="S37" s="329" t="str">
        <f t="shared" si="7"/>
        <v/>
      </c>
      <c r="T37" s="329" t="str">
        <f t="shared" si="8"/>
        <v/>
      </c>
    </row>
    <row r="38" spans="2:20" ht="20.100000000000001" customHeight="1">
      <c r="B38" s="1430"/>
      <c r="C38" s="1430"/>
      <c r="D38" s="352"/>
      <c r="E38" s="220"/>
      <c r="F38" s="220"/>
      <c r="G38" s="220"/>
      <c r="H38" s="353"/>
      <c r="I38" s="1430"/>
      <c r="J38" s="1430"/>
      <c r="L38" s="355" t="str">
        <f t="shared" si="0"/>
        <v/>
      </c>
      <c r="M38" s="221" t="str">
        <f t="shared" si="1"/>
        <v/>
      </c>
      <c r="N38" s="329" t="str">
        <f t="shared" si="2"/>
        <v/>
      </c>
      <c r="O38" s="329" t="str">
        <f t="shared" si="3"/>
        <v/>
      </c>
      <c r="P38" s="329" t="str">
        <f t="shared" si="4"/>
        <v/>
      </c>
      <c r="Q38" s="329" t="str">
        <f t="shared" si="5"/>
        <v/>
      </c>
      <c r="R38" s="221" t="str">
        <f t="shared" si="6"/>
        <v/>
      </c>
      <c r="S38" s="329" t="str">
        <f t="shared" si="7"/>
        <v/>
      </c>
      <c r="T38" s="329" t="str">
        <f t="shared" si="8"/>
        <v/>
      </c>
    </row>
    <row r="39" spans="2:20" ht="20.100000000000001" customHeight="1">
      <c r="B39" s="1430"/>
      <c r="C39" s="1430"/>
      <c r="D39" s="352"/>
      <c r="E39" s="220"/>
      <c r="F39" s="220"/>
      <c r="G39" s="220"/>
      <c r="H39" s="353"/>
      <c r="I39" s="1430"/>
      <c r="J39" s="1430"/>
      <c r="L39" s="355" t="str">
        <f t="shared" si="0"/>
        <v/>
      </c>
      <c r="M39" s="221" t="str">
        <f t="shared" si="1"/>
        <v/>
      </c>
      <c r="N39" s="329" t="str">
        <f t="shared" si="2"/>
        <v/>
      </c>
      <c r="O39" s="329" t="str">
        <f t="shared" si="3"/>
        <v/>
      </c>
      <c r="P39" s="329" t="str">
        <f t="shared" si="4"/>
        <v/>
      </c>
      <c r="Q39" s="329" t="str">
        <f t="shared" si="5"/>
        <v/>
      </c>
      <c r="R39" s="221" t="str">
        <f t="shared" si="6"/>
        <v/>
      </c>
      <c r="S39" s="329" t="str">
        <f t="shared" si="7"/>
        <v/>
      </c>
      <c r="T39" s="329" t="str">
        <f t="shared" si="8"/>
        <v/>
      </c>
    </row>
    <row r="40" spans="2:20" ht="20.100000000000001" customHeight="1">
      <c r="B40" s="1430"/>
      <c r="C40" s="1430"/>
      <c r="D40" s="352"/>
      <c r="E40" s="220"/>
      <c r="F40" s="220"/>
      <c r="G40" s="220"/>
      <c r="H40" s="353"/>
      <c r="I40" s="1430"/>
      <c r="J40" s="1430"/>
      <c r="L40" s="355" t="str">
        <f t="shared" si="0"/>
        <v/>
      </c>
      <c r="M40" s="221" t="str">
        <f t="shared" si="1"/>
        <v/>
      </c>
      <c r="N40" s="329" t="str">
        <f t="shared" si="2"/>
        <v/>
      </c>
      <c r="O40" s="329" t="str">
        <f t="shared" si="3"/>
        <v/>
      </c>
      <c r="P40" s="329" t="str">
        <f t="shared" si="4"/>
        <v/>
      </c>
      <c r="Q40" s="329" t="str">
        <f t="shared" si="5"/>
        <v/>
      </c>
      <c r="R40" s="221" t="str">
        <f t="shared" si="6"/>
        <v/>
      </c>
      <c r="S40" s="329" t="str">
        <f t="shared" si="7"/>
        <v/>
      </c>
      <c r="T40" s="329" t="str">
        <f t="shared" si="8"/>
        <v/>
      </c>
    </row>
    <row r="41" spans="2:20" ht="20.100000000000001" customHeight="1">
      <c r="B41" s="1430"/>
      <c r="C41" s="1430"/>
      <c r="D41" s="352"/>
      <c r="E41" s="220"/>
      <c r="F41" s="220"/>
      <c r="G41" s="220"/>
      <c r="H41" s="353"/>
      <c r="I41" s="1430"/>
      <c r="J41" s="1430"/>
      <c r="L41" s="355" t="str">
        <f t="shared" si="0"/>
        <v/>
      </c>
      <c r="M41" s="221" t="str">
        <f t="shared" si="1"/>
        <v/>
      </c>
      <c r="N41" s="329" t="str">
        <f t="shared" si="2"/>
        <v/>
      </c>
      <c r="O41" s="329" t="str">
        <f t="shared" si="3"/>
        <v/>
      </c>
      <c r="P41" s="329" t="str">
        <f t="shared" si="4"/>
        <v/>
      </c>
      <c r="Q41" s="329" t="str">
        <f t="shared" si="5"/>
        <v/>
      </c>
      <c r="R41" s="221" t="str">
        <f t="shared" si="6"/>
        <v/>
      </c>
      <c r="S41" s="329" t="str">
        <f t="shared" si="7"/>
        <v/>
      </c>
      <c r="T41" s="329" t="str">
        <f t="shared" si="8"/>
        <v/>
      </c>
    </row>
    <row r="42" spans="2:20" ht="20.100000000000001" customHeight="1">
      <c r="B42" s="1430"/>
      <c r="C42" s="1430"/>
      <c r="D42" s="352"/>
      <c r="E42" s="220"/>
      <c r="F42" s="220"/>
      <c r="G42" s="220"/>
      <c r="H42" s="353"/>
      <c r="I42" s="1430"/>
      <c r="J42" s="1430"/>
      <c r="L42" s="355" t="str">
        <f t="shared" si="0"/>
        <v/>
      </c>
      <c r="M42" s="221" t="str">
        <f t="shared" si="1"/>
        <v/>
      </c>
      <c r="N42" s="329" t="str">
        <f t="shared" si="2"/>
        <v/>
      </c>
      <c r="O42" s="329" t="str">
        <f t="shared" si="3"/>
        <v/>
      </c>
      <c r="P42" s="329" t="str">
        <f t="shared" si="4"/>
        <v/>
      </c>
      <c r="Q42" s="329" t="str">
        <f t="shared" si="5"/>
        <v/>
      </c>
      <c r="R42" s="221" t="str">
        <f t="shared" si="6"/>
        <v/>
      </c>
      <c r="S42" s="329" t="str">
        <f t="shared" si="7"/>
        <v/>
      </c>
      <c r="T42" s="329" t="str">
        <f t="shared" si="8"/>
        <v/>
      </c>
    </row>
  </sheetData>
  <mergeCells count="4">
    <mergeCell ref="I8:J8"/>
    <mergeCell ref="I9:J9"/>
    <mergeCell ref="S8:T8"/>
    <mergeCell ref="S9:T9"/>
  </mergeCells>
  <phoneticPr fontId="53"/>
  <dataValidations count="2">
    <dataValidation type="list" allowBlank="1" showInputMessage="1" showErrorMessage="1" sqref="H12:H42">
      <formula1>"M,F"</formula1>
    </dataValidation>
    <dataValidation type="list" allowBlank="1" showInputMessage="1" showErrorMessage="1" sqref="D12:D42">
      <formula1>"T,S,H"</formula1>
    </dataValidation>
  </dataValidations>
  <pageMargins left="0.70866141732283472" right="0.70866141732283472" top="0.74803149606299213" bottom="0.74803149606299213" header="0.31496062992125984" footer="0.31496062992125984"/>
  <pageSetup paperSize="9" scale="99" orientation="portrait" r:id="rId1"/>
  <headerFooter>
    <oddFooter>&amp;R東京支部7月開講コース　</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32</vt:i4>
      </vt:variant>
    </vt:vector>
  </HeadingPairs>
  <TitlesOfParts>
    <vt:vector size="69" baseType="lpstr">
      <vt:lpstr>一覧表</vt:lpstr>
      <vt:lpstr>日程</vt:lpstr>
      <vt:lpstr>様式1</vt:lpstr>
      <vt:lpstr>登録用</vt:lpstr>
      <vt:lpstr>定員調整報告シート</vt:lpstr>
      <vt:lpstr>様式2</vt:lpstr>
      <vt:lpstr>様式3</vt:lpstr>
      <vt:lpstr>様式4</vt:lpstr>
      <vt:lpstr>代表者氏名・役員一覧</vt:lpstr>
      <vt:lpstr>様式５</vt:lpstr>
      <vt:lpstr>様式５添付1</vt:lpstr>
      <vt:lpstr>様式５添付２</vt:lpstr>
      <vt:lpstr>様式５添付３</vt:lpstr>
      <vt:lpstr>様式５添付４</vt:lpstr>
      <vt:lpstr>様式５添付5</vt:lpstr>
      <vt:lpstr>様式6</vt:lpstr>
      <vt:lpstr>指定来所日</vt:lpstr>
      <vt:lpstr>様式7の1</vt:lpstr>
      <vt:lpstr>様式7の3</vt:lpstr>
      <vt:lpstr>様式8</vt:lpstr>
      <vt:lpstr>様式9</vt:lpstr>
      <vt:lpstr>様式10</vt:lpstr>
      <vt:lpstr>様式12</vt:lpstr>
      <vt:lpstr>様式13の１号</vt:lpstr>
      <vt:lpstr>様式13の２号（自己評価シート）</vt:lpstr>
      <vt:lpstr>コース案内（表）</vt:lpstr>
      <vt:lpstr>コース案内（裏） </vt:lpstr>
      <vt:lpstr>コース案内（裏）  (能開講習を外部委託する場合)</vt:lpstr>
      <vt:lpstr>様式14号（求職者支援訓練の就職状況）</vt:lpstr>
      <vt:lpstr>様式15の1号</vt:lpstr>
      <vt:lpstr>様式15の2号</vt:lpstr>
      <vt:lpstr>様式16の2号</vt:lpstr>
      <vt:lpstr>様式17号</vt:lpstr>
      <vt:lpstr>様式18号</vt:lpstr>
      <vt:lpstr>ダイジェスト版データ</vt:lpstr>
      <vt:lpstr>都内ハローワークとの電子メール利用希望調査</vt:lpstr>
      <vt:lpstr>Sheet2</vt:lpstr>
      <vt:lpstr>'コース案内（表）'!Print_Area</vt:lpstr>
      <vt:lpstr>'コース案内（裏） '!Print_Area</vt:lpstr>
      <vt:lpstr>'コース案内（裏）  (能開講習を外部委託する場合)'!Print_Area</vt:lpstr>
      <vt:lpstr>ダイジェスト版データ!Print_Area</vt:lpstr>
      <vt:lpstr>一覧表!Print_Area</vt:lpstr>
      <vt:lpstr>指定来所日!Print_Area</vt:lpstr>
      <vt:lpstr>代表者氏名・役員一覧!Print_Area</vt:lpstr>
      <vt:lpstr>定員調整報告シート!Print_Area</vt:lpstr>
      <vt:lpstr>都内ハローワークとの電子メール利用希望調査!Print_Area</vt:lpstr>
      <vt:lpstr>日程!Print_Area</vt:lpstr>
      <vt:lpstr>様式1!Print_Area</vt:lpstr>
      <vt:lpstr>様式13の１号!Print_Area</vt:lpstr>
      <vt:lpstr>'様式13の２号（自己評価シート）'!Print_Area</vt:lpstr>
      <vt:lpstr>'様式14号（求職者支援訓練の就職状況）'!Print_Area</vt:lpstr>
      <vt:lpstr>様式15の1号!Print_Area</vt:lpstr>
      <vt:lpstr>様式15の2号!Print_Area</vt:lpstr>
      <vt:lpstr>様式17号!Print_Area</vt:lpstr>
      <vt:lpstr>様式18号!Print_Area</vt:lpstr>
      <vt:lpstr>様式2!Print_Area</vt:lpstr>
      <vt:lpstr>様式3!Print_Area</vt:lpstr>
      <vt:lpstr>様式4!Print_Area</vt:lpstr>
      <vt:lpstr>様式５!Print_Area</vt:lpstr>
      <vt:lpstr>様式５添付1!Print_Area</vt:lpstr>
      <vt:lpstr>様式５添付２!Print_Area</vt:lpstr>
      <vt:lpstr>様式５添付３!Print_Area</vt:lpstr>
      <vt:lpstr>様式５添付5!Print_Area</vt:lpstr>
      <vt:lpstr>様式6!Print_Area</vt:lpstr>
      <vt:lpstr>様式7の1!Print_Area</vt:lpstr>
      <vt:lpstr>様式7の3!Print_Area</vt:lpstr>
      <vt:lpstr>様式8!Print_Area</vt:lpstr>
      <vt:lpstr>様式9!Print_Area</vt:lpstr>
      <vt:lpstr>様式3!Print_Titles</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高齢障害求職者雇用支援機構</dc:creator>
  <cp:lastModifiedBy>高齢・障害・求職者雇用支援機構</cp:lastModifiedBy>
  <cp:lastPrinted>2024-04-04T04:55:50Z</cp:lastPrinted>
  <dcterms:created xsi:type="dcterms:W3CDTF">2011-07-04T12:53:51Z</dcterms:created>
  <dcterms:modified xsi:type="dcterms:W3CDTF">2024-04-04T04:56:02Z</dcterms:modified>
</cp:coreProperties>
</file>